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0E6C9727-2ED4-4ACB-A81C-DF14CBE4E1AF}" xr6:coauthVersionLast="46" xr6:coauthVersionMax="46" xr10:uidLastSave="{00000000-0000-0000-0000-000000000000}"/>
  <bookViews>
    <workbookView xWindow="-98" yWindow="-98" windowWidth="19396" windowHeight="10395" tabRatio="837" firstSheet="41" activeTab="44" xr2:uid="{41C01BEE-3E6B-40D0-9134-516D8D913AA2}"/>
  </bookViews>
  <sheets>
    <sheet name="Prevention" sheetId="46" r:id="rId1"/>
    <sheet name="VMMC_CIRC" sheetId="7" state="hidden" r:id="rId2"/>
    <sheet name="PrEP_NEW" sheetId="9"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KP_Prevention" sheetId="60" r:id="rId36"/>
    <sheet name="KP_Testing-HTS_TST" sheetId="63" r:id="rId37"/>
    <sheet name="KP_Testing  All Others" sheetId="69" r:id="rId38"/>
    <sheet name="KP_PREV" sheetId="61" r:id="rId39"/>
    <sheet name="KP_GEND_GBV" sheetId="62" r:id="rId40"/>
    <sheet name="KP_HTS_TST_Community" sheetId="64" r:id="rId41"/>
    <sheet name="KP_HTS Mobile Service Modality" sheetId="66" r:id="rId42"/>
    <sheet name="KP_HTS_VCT Service Modality" sheetId="67" r:id="rId43"/>
    <sheet name="KP_HTS_Other Service Modality" sheetId="68" r:id="rId44"/>
    <sheet name="KP_HTS_INDEX_Community" sheetId="70" r:id="rId45"/>
    <sheet name="SC_ARV_CURR" sheetId="56" state="hidden" r:id="rId46"/>
    <sheet name="masterlist" sheetId="47" state="hidden" r:id="rId47"/>
    <sheet name="Facilities" sheetId="59" state="hidden" r:id="rId48"/>
  </sheets>
  <definedNames>
    <definedName name="_xlnm._FilterDatabase" localSheetId="47" hidden="1">Facilities!$A$1:$I$192</definedName>
    <definedName name="_xlnm._FilterDatabase" localSheetId="44" hidden="1">KP_HTS_INDEX_Community!$A$1:$EO$1</definedName>
    <definedName name="_xlnm._FilterDatabase" localSheetId="38" hidden="1">KP_PREV!$A$1:$F$1</definedName>
    <definedName name="_xlcn.WorksheetConnection_DATIMDATAENTRYSCREENwithpivots.xlsxTable21" hidden="1">PrEP_NEW!$A$1:$AD$58</definedName>
    <definedName name="allfacilities" localSheetId="47">Facilities!$F$2:$F$197</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G50" i="68" l="1"/>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50" i="70"/>
  <c r="I50" i="70"/>
  <c r="J50" i="70"/>
  <c r="K50" i="70"/>
  <c r="L50" i="70"/>
  <c r="M50" i="70"/>
  <c r="N50" i="70"/>
  <c r="O50" i="70"/>
  <c r="P50" i="70"/>
  <c r="Q50" i="70"/>
  <c r="R50" i="70"/>
  <c r="S50" i="70"/>
  <c r="T50" i="70"/>
  <c r="U50" i="70"/>
  <c r="V50" i="70"/>
  <c r="W50" i="70"/>
  <c r="X50" i="70"/>
  <c r="Y50" i="70"/>
  <c r="Z50" i="70"/>
  <c r="AA50" i="70"/>
  <c r="AB50" i="70"/>
  <c r="AC50" i="70"/>
  <c r="AD50" i="70"/>
  <c r="AE50" i="70"/>
  <c r="AF50" i="70"/>
  <c r="AG50" i="70"/>
  <c r="AH50" i="70"/>
  <c r="AI50" i="70"/>
  <c r="AJ50" i="70"/>
  <c r="AK50" i="70"/>
  <c r="AL50" i="70"/>
  <c r="AM50" i="70"/>
  <c r="AN50" i="70"/>
  <c r="AO50" i="70"/>
  <c r="AP50" i="70"/>
  <c r="AQ50" i="70"/>
  <c r="AR50" i="70"/>
  <c r="AS50" i="70"/>
  <c r="AT50" i="70"/>
  <c r="AU50" i="70"/>
  <c r="AV50" i="70"/>
  <c r="AW50" i="70"/>
  <c r="AX50" i="70"/>
  <c r="AY50" i="70"/>
  <c r="AZ50" i="70"/>
  <c r="BA50" i="70"/>
  <c r="BB50" i="70"/>
  <c r="BC50" i="70"/>
  <c r="BD50" i="70"/>
  <c r="BE50" i="70"/>
  <c r="BF50" i="70"/>
  <c r="BG50" i="70"/>
  <c r="BH50" i="70"/>
  <c r="BI50" i="70"/>
  <c r="BJ50" i="70"/>
  <c r="BK50" i="70"/>
  <c r="BL50" i="70"/>
  <c r="BM50" i="70"/>
  <c r="BN50" i="70"/>
  <c r="BO50" i="70"/>
  <c r="BP50" i="70"/>
  <c r="BQ50" i="70"/>
  <c r="BR50" i="70"/>
  <c r="BS50" i="70"/>
  <c r="BT50" i="70"/>
  <c r="BU50" i="70"/>
  <c r="BV50" i="70"/>
  <c r="BW50" i="70"/>
  <c r="BX50" i="70"/>
  <c r="BY50" i="70"/>
  <c r="BZ50" i="70"/>
  <c r="CA50" i="70"/>
  <c r="CB50" i="70"/>
  <c r="CC50" i="70"/>
  <c r="CD50" i="70"/>
  <c r="CE50" i="70"/>
  <c r="CF50" i="70"/>
  <c r="CG50" i="70"/>
  <c r="CH50" i="70"/>
  <c r="CI50" i="70"/>
  <c r="CJ50" i="70"/>
  <c r="CK50" i="70"/>
  <c r="CL50" i="70"/>
  <c r="CM50" i="70"/>
  <c r="CN50" i="70"/>
  <c r="CO50" i="70"/>
  <c r="CP50" i="70"/>
  <c r="CQ50" i="70"/>
  <c r="CR50" i="70"/>
  <c r="CS50" i="70"/>
  <c r="CT50" i="70"/>
  <c r="CU50" i="70"/>
  <c r="CV50" i="70"/>
  <c r="CW50" i="70"/>
  <c r="CX50" i="70"/>
  <c r="CY50" i="70"/>
  <c r="CZ50" i="70"/>
  <c r="DA50" i="70"/>
  <c r="DB50" i="70"/>
  <c r="DC50" i="70"/>
  <c r="DD50" i="70"/>
  <c r="DE50" i="70"/>
  <c r="DF50" i="70"/>
  <c r="DG50" i="70"/>
  <c r="DH50" i="70"/>
  <c r="DI50" i="70"/>
  <c r="DJ50" i="70"/>
  <c r="DK50" i="70"/>
  <c r="DL50" i="70"/>
  <c r="DM50" i="70"/>
  <c r="DN50" i="70"/>
  <c r="DO50" i="70"/>
  <c r="DP50" i="70"/>
  <c r="DQ50" i="70"/>
  <c r="DR50" i="70"/>
  <c r="DS50" i="70"/>
  <c r="DT50" i="70"/>
  <c r="DU50" i="70"/>
  <c r="DV50" i="70"/>
  <c r="DW50" i="70"/>
  <c r="DX50" i="70"/>
  <c r="DY50" i="70"/>
  <c r="DZ50" i="70"/>
  <c r="EA50" i="70"/>
  <c r="EB50" i="70"/>
  <c r="EC50" i="70"/>
  <c r="ED50" i="70"/>
  <c r="EE50" i="70"/>
  <c r="EF50" i="70"/>
  <c r="EG50" i="70"/>
  <c r="EH50" i="70"/>
  <c r="EI50" i="70"/>
  <c r="EJ50" i="70"/>
  <c r="EK50" i="70"/>
  <c r="EL50" i="70"/>
  <c r="G50" i="70"/>
  <c r="A50" i="70"/>
  <c r="BG50" i="67"/>
  <c r="BF50" i="67"/>
  <c r="BE50" i="67"/>
  <c r="BD50" i="67"/>
  <c r="BC50" i="67"/>
  <c r="BB50" i="67"/>
  <c r="BA50" i="67"/>
  <c r="AZ50" i="67"/>
  <c r="AY50" i="67"/>
  <c r="AX50" i="67"/>
  <c r="AW50" i="67"/>
  <c r="AV50" i="67"/>
  <c r="AU50" i="67"/>
  <c r="AT50" i="67"/>
  <c r="AS50" i="67"/>
  <c r="AR50" i="67"/>
  <c r="AQ50" i="67"/>
  <c r="AP50" i="67"/>
  <c r="AO50" i="67"/>
  <c r="AN50" i="67"/>
  <c r="AM50" i="67"/>
  <c r="AL50" i="67"/>
  <c r="AK50" i="67"/>
  <c r="AJ50" i="67"/>
  <c r="AI50" i="67"/>
  <c r="AH50" i="67"/>
  <c r="AG50" i="67"/>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A50" i="67"/>
  <c r="BG50" i="66"/>
  <c r="BF50" i="66"/>
  <c r="BE50" i="66"/>
  <c r="BD50" i="66"/>
  <c r="BC50" i="66"/>
  <c r="BB50" i="66"/>
  <c r="BA50" i="66"/>
  <c r="AZ50" i="66"/>
  <c r="AY50" i="66"/>
  <c r="AX50" i="66"/>
  <c r="AW50" i="66"/>
  <c r="AV50" i="66"/>
  <c r="AU50" i="66"/>
  <c r="AT50" i="66"/>
  <c r="AS50" i="66"/>
  <c r="AR50" i="66"/>
  <c r="AQ50" i="66"/>
  <c r="AP50" i="66"/>
  <c r="AO50" i="66"/>
  <c r="AN50" i="66"/>
  <c r="AM50" i="66"/>
  <c r="AL50" i="66"/>
  <c r="AK50" i="66"/>
  <c r="AJ50" i="66"/>
  <c r="AI50" i="66"/>
  <c r="AH50" i="66"/>
  <c r="AG50" i="66"/>
  <c r="AF50" i="66"/>
  <c r="AE50" i="66"/>
  <c r="AD50" i="66"/>
  <c r="AC50" i="66"/>
  <c r="AB50" i="66"/>
  <c r="AA50" i="66"/>
  <c r="Z50" i="66"/>
  <c r="Y50" i="66"/>
  <c r="X50" i="66"/>
  <c r="W50" i="66"/>
  <c r="V50" i="66"/>
  <c r="U50" i="66"/>
  <c r="T50" i="66"/>
  <c r="S50" i="66"/>
  <c r="R50" i="66"/>
  <c r="Q50" i="66"/>
  <c r="P50" i="66"/>
  <c r="O50" i="66"/>
  <c r="N50" i="66"/>
  <c r="M50" i="66"/>
  <c r="L50" i="66"/>
  <c r="K50" i="66"/>
  <c r="J50" i="66"/>
  <c r="I50" i="66"/>
  <c r="H50" i="66"/>
  <c r="G50" i="66"/>
  <c r="A50" i="66"/>
  <c r="Z50" i="64"/>
  <c r="Y50" i="64"/>
  <c r="X50" i="64"/>
  <c r="W50" i="64"/>
  <c r="V50" i="64"/>
  <c r="U50" i="64"/>
  <c r="T50" i="64"/>
  <c r="S50" i="64"/>
  <c r="R50" i="64"/>
  <c r="Q50" i="64"/>
  <c r="P50" i="64"/>
  <c r="O50" i="64"/>
  <c r="N50" i="64"/>
  <c r="M50" i="64"/>
  <c r="L50" i="64"/>
  <c r="K50" i="64"/>
  <c r="J50" i="64"/>
  <c r="I50" i="64"/>
  <c r="H50" i="64"/>
  <c r="G50" i="64"/>
  <c r="A50" i="64"/>
  <c r="AE50" i="62" l="1"/>
  <c r="AF50" i="62"/>
  <c r="AG50" i="62"/>
  <c r="AH50" i="62"/>
  <c r="AI50" i="62"/>
  <c r="AJ50" i="62"/>
  <c r="AK50" i="62"/>
  <c r="AL50" i="62"/>
  <c r="AM50" i="62"/>
  <c r="AN50" i="62"/>
  <c r="AO50" i="62"/>
  <c r="AP50" i="62"/>
  <c r="AQ50" i="62"/>
  <c r="AR50" i="62"/>
  <c r="AS50" i="62"/>
  <c r="AT50" i="62"/>
  <c r="AU50" i="62"/>
  <c r="AV50" i="62"/>
  <c r="AW50" i="62"/>
  <c r="AX50" i="62"/>
  <c r="AY50" i="62"/>
  <c r="AZ50" i="62"/>
  <c r="BA50" i="62"/>
  <c r="BB50" i="62"/>
  <c r="BC50" i="62"/>
  <c r="BD50" i="62"/>
  <c r="BE50" i="62"/>
  <c r="BF50" i="62"/>
  <c r="BG50" i="62"/>
  <c r="BH50" i="62"/>
  <c r="BI50" i="62"/>
  <c r="BJ50" i="62"/>
  <c r="BK50" i="62"/>
  <c r="BL50" i="62"/>
  <c r="BM50" i="62"/>
  <c r="BN50" i="62"/>
  <c r="BO50" i="62"/>
  <c r="BP50" i="62"/>
  <c r="BQ50" i="62"/>
  <c r="BR50" i="62"/>
  <c r="BS50" i="62"/>
  <c r="BT50" i="62"/>
  <c r="BU50" i="62"/>
  <c r="BV50" i="62"/>
  <c r="BW50" i="62"/>
  <c r="AD50" i="62"/>
  <c r="AC50" i="62"/>
  <c r="AB50" i="62"/>
  <c r="AA50" i="62"/>
  <c r="Z50" i="62"/>
  <c r="Y50" i="62"/>
  <c r="X50" i="62"/>
  <c r="W50" i="62"/>
  <c r="V50" i="62"/>
  <c r="U50" i="62"/>
  <c r="T50" i="62"/>
  <c r="S50" i="62"/>
  <c r="R50" i="62"/>
  <c r="Q50" i="62"/>
  <c r="P50" i="62"/>
  <c r="O50" i="62"/>
  <c r="N50" i="62"/>
  <c r="M50" i="62"/>
  <c r="L50" i="62"/>
  <c r="K50" i="62"/>
  <c r="J50" i="62"/>
  <c r="I50" i="62"/>
  <c r="H50" i="62"/>
  <c r="G50" i="62"/>
  <c r="A50" i="62"/>
  <c r="A50" i="61"/>
  <c r="H50" i="61"/>
  <c r="I50" i="61"/>
  <c r="J50" i="61"/>
  <c r="K50" i="61"/>
  <c r="L50" i="61"/>
  <c r="M50" i="61"/>
  <c r="N50" i="61"/>
  <c r="O50" i="61"/>
  <c r="P50" i="61"/>
  <c r="Q50" i="61"/>
  <c r="R50" i="61"/>
  <c r="S50" i="61"/>
  <c r="T50" i="61"/>
  <c r="U50" i="61"/>
  <c r="V50" i="61"/>
  <c r="W50" i="61"/>
  <c r="X50" i="61"/>
  <c r="Y50" i="61"/>
  <c r="Z50" i="61"/>
  <c r="AA50" i="61"/>
  <c r="AB50" i="61"/>
  <c r="AC50" i="61"/>
  <c r="AD50" i="61"/>
  <c r="G50" i="61"/>
  <c r="B38" i="60"/>
  <c r="B3" i="69"/>
  <c r="C36" i="69"/>
  <c r="C7" i="69" s="1"/>
  <c r="B3" i="63"/>
  <c r="B91" i="63"/>
  <c r="B67" i="63"/>
  <c r="B43" i="63"/>
  <c r="B32" i="63"/>
  <c r="AB350" i="9"/>
  <c r="AC350" i="9"/>
  <c r="AD350" i="9"/>
  <c r="AE350" i="9"/>
  <c r="AF350" i="9"/>
  <c r="AE350" i="10"/>
  <c r="AF350" i="10"/>
  <c r="AG350" i="10"/>
  <c r="AH350" i="10"/>
  <c r="AI350" i="10"/>
  <c r="AI350" i="28"/>
  <c r="AJ350" i="28"/>
  <c r="AK350" i="28"/>
  <c r="AL350" i="28"/>
  <c r="AM350" i="28"/>
  <c r="H2" i="46"/>
  <c r="G113" i="46" s="1" a="1"/>
  <c r="G113" i="46" s="1"/>
  <c r="G68" i="46" l="1" a="1"/>
  <c r="G68" i="46" s="1"/>
  <c r="G104" i="46" a="1"/>
  <c r="G104" i="46" s="1"/>
  <c r="G71" i="46" a="1"/>
  <c r="G71" i="46" s="1"/>
  <c r="G107" i="46" a="1"/>
  <c r="G107" i="46" s="1"/>
  <c r="G62" i="46" a="1"/>
  <c r="G62" i="46" s="1"/>
  <c r="G74" i="46" a="1"/>
  <c r="G74" i="46" s="1"/>
  <c r="G110" i="46" a="1"/>
  <c r="G110" i="46" s="1"/>
  <c r="G65" i="46" a="1"/>
  <c r="G65" i="46" s="1"/>
  <c r="G101" i="46" a="1"/>
  <c r="G101" i="46" s="1"/>
  <c r="B62" i="69"/>
  <c r="C2" i="15"/>
  <c r="G2" i="15" s="1"/>
  <c r="F29" i="15" l="1" a="1"/>
  <c r="F29" i="15" s="1"/>
  <c r="F38" i="15" a="1"/>
  <c r="F38" i="15" s="1"/>
  <c r="F26" i="15" a="1"/>
  <c r="F26" i="15" s="1"/>
  <c r="F35" i="15" a="1"/>
  <c r="F35" i="15" s="1"/>
  <c r="F32" i="15" a="1"/>
  <c r="F3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G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K2" i="14" l="1"/>
  <c r="G2" i="14"/>
  <c r="K2" i="3"/>
  <c r="G2" i="3"/>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<sst xmlns="http://schemas.openxmlformats.org/spreadsheetml/2006/main" count="6912" uniqueCount="2299">
  <si>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</si>
  <si>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</si>
  <si>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</si>
  <si>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</si>
  <si>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</si>
  <si>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</si>
  <si>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</si>
  <si>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</si>
  <si>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</si>
  <si>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</si>
  <si>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</si>
  <si>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</si>
  <si>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</si>
  <si>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</si>
  <si>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</si>
  <si>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</si>
  <si>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</si>
  <si>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</si>
  <si>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</si>
  <si>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</si>
  <si>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</si>
  <si>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</si>
  <si>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</si>
  <si>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</si>
  <si>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</si>
  <si>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</si>
  <si>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</si>
  <si>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</si>
  <si>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</si>
  <si>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</si>
  <si>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</si>
  <si>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</si>
  <si>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</si>
  <si>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</si>
  <si>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</si>
  <si>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</si>
  <si>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</si>
  <si>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</si>
  <si>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</si>
  <si>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</si>
  <si>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</si>
  <si>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</si>
  <si>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</si>
  <si>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</si>
  <si>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</si>
  <si>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</si>
  <si>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</si>
  <si>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</si>
  <si>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</si>
  <si>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</si>
  <si>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</si>
  <si>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</si>
  <si>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</si>
  <si>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</si>
  <si>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</si>
  <si>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</si>
  <si>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</si>
  <si>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</si>
  <si>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</si>
  <si>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</si>
  <si>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</si>
  <si>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</si>
  <si>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</si>
  <si>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</si>
  <si>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</si>
  <si>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</si>
  <si>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</si>
  <si>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</si>
  <si>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</si>
  <si>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</si>
  <si>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</si>
  <si>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</si>
  <si>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</si>
  <si>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</si>
  <si>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</si>
  <si>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</si>
  <si>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</si>
  <si>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</si>
  <si>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</si>
  <si>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</si>
  <si>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</si>
  <si>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</si>
  <si>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</si>
  <si>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</si>
  <si>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</si>
  <si>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</si>
  <si>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</si>
  <si>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</si>
  <si>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</si>
  <si>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</si>
  <si>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</si>
  <si>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</si>
  <si>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</si>
  <si>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</si>
  <si>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</si>
  <si>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</si>
  <si>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</si>
  <si>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</si>
  <si>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</si>
  <si>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</si>
  <si>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</si>
  <si>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</si>
  <si>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</si>
  <si>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</si>
  <si>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</si>
  <si>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</si>
  <si>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</si>
  <si>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</si>
  <si>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</si>
  <si>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</si>
  <si>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</si>
  <si>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</si>
  <si>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</si>
  <si>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</si>
  <si>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</si>
  <si>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</si>
  <si>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</si>
  <si>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</si>
  <si>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</si>
  <si>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</si>
  <si>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</si>
  <si>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</si>
  <si>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</si>
  <si>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</si>
  <si>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</si>
  <si>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</si>
  <si>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</si>
  <si>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</si>
  <si>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</si>
  <si>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</si>
  <si>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</si>
  <si>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</si>
  <si>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</si>
  <si>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</si>
  <si>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</si>
  <si>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</si>
  <si>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</si>
  <si>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</si>
  <si>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</si>
  <si>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</si>
  <si>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</si>
  <si>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</si>
  <si>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</si>
  <si>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</si>
  <si>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</si>
  <si>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</si>
  <si>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</si>
  <si>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</si>
  <si>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</si>
  <si>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</si>
  <si>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</si>
  <si>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</si>
  <si>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</si>
  <si>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</si>
  <si>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</si>
  <si>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</si>
  <si>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</si>
  <si>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</si>
  <si>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</si>
  <si>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</si>
  <si>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</si>
  <si>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</si>
  <si>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</si>
  <si>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</si>
  <si>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</si>
  <si>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</si>
  <si>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</si>
  <si>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</si>
  <si>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</si>
  <si>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</si>
  <si>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</si>
  <si>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</si>
  <si>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</si>
  <si>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</si>
  <si>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</si>
  <si>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</si>
  <si>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</si>
  <si>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</si>
  <si>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</si>
  <si>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</si>
  <si>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</si>
  <si>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</si>
  <si>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</si>
  <si>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</si>
  <si>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</si>
  <si>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</si>
  <si>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</si>
  <si>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</si>
  <si>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</si>
  <si>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</si>
  <si>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</si>
  <si>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</si>
  <si>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</si>
  <si>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</si>
  <si>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</si>
  <si>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</si>
  <si>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</si>
  <si>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</si>
  <si>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</si>
  <si>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</si>
  <si>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</si>
  <si>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</si>
  <si>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</si>
  <si>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</si>
  <si>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</si>
  <si>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</si>
  <si>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</si>
  <si>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</si>
  <si>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</si>
  <si>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</si>
  <si>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</si>
  <si>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</si>
  <si>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</si>
  <si>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</si>
  <si>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</si>
  <si>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</si>
  <si>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</si>
  <si>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</si>
  <si>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</si>
  <si>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</si>
  <si>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</si>
  <si>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</si>
  <si>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</si>
  <si>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</si>
  <si>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</si>
  <si>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Finlays  Hospital</t>
  </si>
  <si>
    <t>Naivasha District Hospital</t>
  </si>
  <si>
    <t>Nakuru West</t>
  </si>
  <si>
    <t>Nakuru West Health Centre</t>
  </si>
  <si>
    <t>Njoro</t>
  </si>
  <si>
    <t>Njoro Health Centre</t>
  </si>
  <si>
    <t>Rongai</t>
  </si>
  <si>
    <t>Mogotio RHDC</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</si>
  <si>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</si>
  <si>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</si>
  <si>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</si>
  <si>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</si>
  <si>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</si>
  <si>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</si>
  <si>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</si>
  <si>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</si>
  <si>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</si>
  <si>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</si>
  <si>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</si>
  <si>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</si>
  <si>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</si>
  <si>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</si>
  <si>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</si>
  <si>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</si>
  <si>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</si>
  <si>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</si>
  <si>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</si>
  <si>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</si>
  <si>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</si>
  <si>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</si>
  <si>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</si>
  <si>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</si>
  <si>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</si>
  <si>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</si>
  <si>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</si>
  <si>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</si>
  <si>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</si>
  <si>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</si>
  <si>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</si>
  <si>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</si>
  <si>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</si>
  <si>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</si>
  <si>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</si>
  <si>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</si>
  <si>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</si>
  <si>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</si>
  <si>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</si>
  <si>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</si>
  <si>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</si>
  <si>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</si>
  <si>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</si>
  <si>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</si>
  <si>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</si>
  <si>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</si>
  <si>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</si>
  <si>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</si>
  <si>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</si>
  <si>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</si>
  <si>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</si>
  <si>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</si>
  <si>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Laikipia West</t>
  </si>
  <si>
    <t>Maina Village Dispensary</t>
  </si>
  <si>
    <t>Nyahururu District Hospital</t>
  </si>
  <si>
    <t>Nakuru East</t>
  </si>
  <si>
    <t>Family Health options Kenya (Nakuru)</t>
  </si>
  <si>
    <t>Kajiado</t>
  </si>
  <si>
    <t>Loitokitok</t>
  </si>
  <si>
    <t>Amboseli Dispensary</t>
  </si>
  <si>
    <t>Kajiado East</t>
  </si>
  <si>
    <t>Sucos Hospital</t>
  </si>
  <si>
    <t>Annex Hospital (Nakuru)</t>
  </si>
  <si>
    <t>Samburu</t>
  </si>
  <si>
    <t>Samburu East</t>
  </si>
  <si>
    <t>Archers Post Health Centre</t>
  </si>
  <si>
    <t>Nakuru North</t>
  </si>
  <si>
    <t>Bahati Dispensary</t>
  </si>
  <si>
    <t>Bahati District Hospital</t>
  </si>
  <si>
    <t>Samburu North</t>
  </si>
  <si>
    <t>Baragoi Sub-District Hospital</t>
  </si>
  <si>
    <t>Baringo</t>
  </si>
  <si>
    <t>Baringo North</t>
  </si>
  <si>
    <t>Barwessa HealthCentre</t>
  </si>
  <si>
    <t>Benmac Clinic</t>
  </si>
  <si>
    <t>Kajiado Central</t>
  </si>
  <si>
    <t>Bisil Health Centre</t>
  </si>
  <si>
    <t>Bondeni Dispensary (Nakuru Central)</t>
  </si>
  <si>
    <t>Bondeni Maternity</t>
  </si>
  <si>
    <t>Laikipia North</t>
  </si>
  <si>
    <t>Doldol Health Centre</t>
  </si>
  <si>
    <t>Dundori Health Centre</t>
  </si>
  <si>
    <t>Gilgil</t>
  </si>
  <si>
    <t>Eburru Dispensary</t>
  </si>
  <si>
    <t>Egerton University</t>
  </si>
  <si>
    <t>Elburgon Sub-District Hospital</t>
  </si>
  <si>
    <t>Koibatek</t>
  </si>
  <si>
    <t>Eldama Ravine District Hospital</t>
  </si>
  <si>
    <t>Kajiado North</t>
  </si>
  <si>
    <t>Embul - Bul Catholic Dispensary</t>
  </si>
  <si>
    <t>Mogotio</t>
  </si>
  <si>
    <t>Emining Health Centre</t>
  </si>
  <si>
    <t>Engashura Health Centre</t>
  </si>
  <si>
    <t>Entarara Health Centre</t>
  </si>
  <si>
    <t>Kajiado West</t>
  </si>
  <si>
    <t>Entasopia Health Centre</t>
  </si>
  <si>
    <t>Esageri Health Centre</t>
  </si>
  <si>
    <t>Ewuaso Kedong Dispensary</t>
  </si>
  <si>
    <t>Fatima Health Centre (Lenkism)</t>
  </si>
  <si>
    <t>FITC Dispensary</t>
  </si>
  <si>
    <t>Gilgil Astu Dispensary</t>
  </si>
  <si>
    <t>Gilgil Sub-District Hospital</t>
  </si>
  <si>
    <t>Hekima Dispensary</t>
  </si>
  <si>
    <t>Holy Spirit Health Centre</t>
  </si>
  <si>
    <t>Huruma Dispensary</t>
  </si>
  <si>
    <t>Kuresoi North</t>
  </si>
  <si>
    <t>Ikumbi Health Centre</t>
  </si>
  <si>
    <t>Illasit Medical Clinic</t>
  </si>
  <si>
    <t>Immurtot Health Centre</t>
  </si>
  <si>
    <t>Industrial Area Dispensary</t>
  </si>
  <si>
    <t>Isinet Dispensary</t>
  </si>
  <si>
    <t>Isinya Health Centre</t>
  </si>
  <si>
    <t>Kabarak Health Centre</t>
  </si>
  <si>
    <t>Baringo Central</t>
  </si>
  <si>
    <t>Kabarnet District Hospital</t>
  </si>
  <si>
    <t>Kabartonjo District Hospital</t>
  </si>
  <si>
    <t>Kabatini Health Centre</t>
  </si>
  <si>
    <t>Subukia</t>
  </si>
  <si>
    <t>Kabazi Health Centre</t>
  </si>
  <si>
    <t>Kajiado District Hospital</t>
  </si>
  <si>
    <t>Laikipia East</t>
  </si>
  <si>
    <t>Kalalu Dispensary</t>
  </si>
  <si>
    <t>Kamara Dispensary</t>
  </si>
  <si>
    <t>Kapkures Dispensary (Nakuru Central)</t>
  </si>
  <si>
    <t>Karagita Dispensary</t>
  </si>
  <si>
    <t>Karunga Dispensary</t>
  </si>
  <si>
    <t>Kuresoi South</t>
  </si>
  <si>
    <t>Keringet Health Centre (Kuresoi)</t>
  </si>
  <si>
    <t>Kiambogo Dispensary (Naivasha)</t>
  </si>
  <si>
    <t>Marigat</t>
  </si>
  <si>
    <t>Kimalel Health centre</t>
  </si>
  <si>
    <t>Kimana Health Centre</t>
  </si>
  <si>
    <t>Kimanjo Dispensary</t>
  </si>
  <si>
    <t>Kiptagich Dispensary</t>
  </si>
  <si>
    <t>Kiptangwanyi Dispensary</t>
  </si>
  <si>
    <t>Kisanana Health Centre</t>
  </si>
  <si>
    <t>Samburu Central</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</si>
  <si>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</si>
  <si>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</si>
  <si>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</si>
  <si>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</si>
  <si>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</si>
  <si>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</si>
  <si>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</si>
  <si>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</si>
  <si>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</si>
  <si>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</si>
  <si>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</si>
  <si>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</si>
  <si>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</si>
  <si>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Mai Mahiu Health centre</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</si>
  <si>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</si>
  <si>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</si>
  <si>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</si>
  <si>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</si>
  <si>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</si>
  <si>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</si>
  <si>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</si>
  <si>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</si>
  <si>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</si>
  <si>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</si>
  <si>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</si>
  <si>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</si>
  <si>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</si>
  <si>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</si>
  <si>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</si>
  <si>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</si>
  <si>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</si>
  <si>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</si>
  <si>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</si>
  <si>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</si>
  <si>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</si>
  <si>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</si>
  <si>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</si>
  <si>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</si>
  <si>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</si>
  <si>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</si>
  <si>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</si>
  <si>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</si>
  <si>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</si>
  <si>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</si>
  <si>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</si>
  <si>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</si>
  <si>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</si>
  <si>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NYS Karate Dispensary</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</si>
  <si>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</si>
  <si>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</si>
  <si>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</si>
  <si>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</si>
  <si>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</si>
  <si>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</si>
  <si>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</si>
  <si>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</si>
  <si>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</si>
  <si>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</si>
  <si>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</si>
  <si>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</si>
  <si>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Sereolipi Health Centre</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</si>
  <si>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</si>
  <si>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</si>
  <si>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</si>
  <si>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</si>
  <si>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</si>
  <si>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</si>
  <si>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</si>
  <si>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</si>
  <si>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Mary's Hospital (Naivasha)</t>
  </si>
  <si>
    <t>St Therese Dispensary</t>
  </si>
  <si>
    <t>Subukia Health Centre</t>
  </si>
  <si>
    <t>Suguta Marmar Health Centre</t>
  </si>
  <si>
    <t>Sunrise  Evans Hospital</t>
  </si>
  <si>
    <t>Swari Model Health Centre</t>
  </si>
  <si>
    <t>Tenges Health Centre</t>
  </si>
  <si>
    <t>Timboroa Health Centre</t>
  </si>
  <si>
    <t>Torongo Health Centre</t>
  </si>
  <si>
    <t>ASN Upendo Village Dispensary</t>
  </si>
  <si>
    <t>Upper Solai Health Centre</t>
  </si>
  <si>
    <t>Valley Hospital</t>
  </si>
  <si>
    <t>Wamba Health Centre</t>
  </si>
  <si>
    <t>Catholic Hospital Wamba</t>
  </si>
  <si>
    <t>Wesley Health Centre</t>
  </si>
  <si>
    <t>Kihingo Dispensary (CDF)</t>
  </si>
  <si>
    <t>St Joseph Nursing home</t>
  </si>
  <si>
    <t>Gsu Dispensary</t>
  </si>
  <si>
    <t>Beacon of Hope Clinic (Kajiado)</t>
  </si>
  <si>
    <t>Tonymed Medical Clinic</t>
  </si>
  <si>
    <t>Kuresoi Health Centre</t>
  </si>
  <si>
    <t>Segera Mission Dispensary</t>
  </si>
  <si>
    <t>Fountain Medical clinic</t>
  </si>
  <si>
    <t>Kijani (Mirera) Dispensary</t>
  </si>
  <si>
    <t>Simboiyon Dispensary</t>
  </si>
  <si>
    <t>Algadir Medical Clinic</t>
  </si>
  <si>
    <t>Afraha Maternity and Nursing Home</t>
  </si>
  <si>
    <t>Rhonda Dispensary and Maternity</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</si>
  <si>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</si>
  <si>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</si>
  <si>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</si>
  <si>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</si>
  <si>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</si>
  <si>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</si>
  <si>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</si>
  <si>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</si>
  <si>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</si>
  <si>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</si>
  <si>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</si>
  <si>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</si>
  <si>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</si>
  <si>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</si>
  <si>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</si>
  <si>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</si>
  <si>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</si>
  <si>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</si>
  <si>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</si>
  <si>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</si>
  <si>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</si>
  <si>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</si>
  <si>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</si>
  <si>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</si>
  <si>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</si>
  <si>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</si>
  <si>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</si>
  <si>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</si>
  <si>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</si>
  <si>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</si>
  <si>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</si>
  <si>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</si>
  <si>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</si>
  <si>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</si>
  <si>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</si>
  <si>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</si>
  <si>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</si>
  <si>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</si>
  <si>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</si>
  <si>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</si>
  <si>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</si>
  <si>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</si>
  <si>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</si>
  <si>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</si>
  <si>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</si>
  <si>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</si>
  <si>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</si>
  <si>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</si>
  <si>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</si>
  <si>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</si>
  <si>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</si>
  <si>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</si>
  <si>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</si>
  <si>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</si>
  <si>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</si>
  <si>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</si>
  <si>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</si>
  <si>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</si>
  <si>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</si>
  <si>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</si>
  <si>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</si>
  <si>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</si>
  <si>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</si>
  <si>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</si>
  <si>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</si>
  <si>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</si>
  <si>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</si>
  <si>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</si>
  <si>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</si>
  <si>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</si>
  <si>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</si>
  <si>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</si>
  <si>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</si>
  <si>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</si>
  <si>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</si>
  <si>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</si>
  <si>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</si>
  <si>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</si>
  <si>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</si>
  <si>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</si>
  <si>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</si>
  <si>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</si>
  <si>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</si>
  <si>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</si>
  <si>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</si>
  <si>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</si>
  <si>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</si>
  <si>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</si>
  <si>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</si>
  <si>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</si>
  <si>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</si>
  <si>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</si>
  <si>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</si>
  <si>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</si>
  <si>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</si>
  <si>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</si>
  <si>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</si>
  <si>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</si>
  <si>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</si>
  <si>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</si>
  <si>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</si>
  <si>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</si>
  <si>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</si>
  <si>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</si>
  <si>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</si>
  <si>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</si>
  <si>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</si>
  <si>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</si>
  <si>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</si>
  <si>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</si>
  <si>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</si>
  <si>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</si>
  <si>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</si>
  <si>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</si>
  <si>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</si>
  <si>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</si>
  <si>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</si>
  <si>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</si>
  <si>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</si>
  <si>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</si>
  <si>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</si>
  <si>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</si>
  <si>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</si>
  <si>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</si>
  <si>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</si>
  <si>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</si>
  <si>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</si>
  <si>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</si>
  <si>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</si>
  <si>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</si>
  <si>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</si>
  <si>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</si>
  <si>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</si>
  <si>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</si>
  <si>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</si>
  <si>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</si>
  <si>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</si>
  <si>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</si>
  <si>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</si>
  <si>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</si>
  <si>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</si>
  <si>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</si>
  <si>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</si>
  <si>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</si>
  <si>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</si>
  <si>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</si>
  <si>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</si>
  <si>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</si>
  <si>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</si>
  <si>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</si>
  <si>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</si>
  <si>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</si>
  <si>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</si>
  <si>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</si>
  <si>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</si>
  <si>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</si>
  <si>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</si>
  <si>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</si>
  <si>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</si>
  <si>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</si>
  <si>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</si>
  <si>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</si>
  <si>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</si>
  <si>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</si>
  <si>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</si>
  <si>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</si>
  <si>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</si>
  <si>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</si>
  <si>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</si>
  <si>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</si>
  <si>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</si>
  <si>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</si>
  <si>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</si>
  <si>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</si>
  <si>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</si>
  <si>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</si>
  <si>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</si>
  <si>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</si>
  <si>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</si>
  <si>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</si>
  <si>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</si>
  <si>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</si>
  <si>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</si>
  <si>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</si>
  <si>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</si>
  <si>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</si>
  <si>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</si>
  <si>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</si>
  <si>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</si>
  <si>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</si>
  <si>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</si>
  <si>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</si>
  <si>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</si>
  <si>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</si>
  <si>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</si>
  <si>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</si>
  <si>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</si>
  <si>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</si>
  <si>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</si>
  <si>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</si>
  <si>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</si>
  <si>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</si>
  <si>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</si>
  <si>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</si>
  <si>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</si>
  <si>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</si>
  <si>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</si>
  <si>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</si>
  <si>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</si>
  <si>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</si>
  <si>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</si>
  <si>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</si>
  <si>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</si>
  <si>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</si>
  <si>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</si>
  <si>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</si>
  <si>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</si>
  <si>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</si>
  <si>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</si>
  <si>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</si>
  <si>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</si>
  <si>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</si>
  <si>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</si>
  <si>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</si>
  <si>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TA</t>
  </si>
  <si>
    <t>Fatima Maternity Hospital</t>
  </si>
  <si>
    <t>Nyamathi Dispensary</t>
  </si>
  <si>
    <t>Oloolua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</si>
  <si>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</si>
  <si>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</si>
  <si>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</si>
  <si>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</si>
  <si>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</si>
  <si>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</si>
  <si>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</si>
  <si>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</si>
  <si>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</si>
  <si>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</si>
  <si>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</si>
  <si>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</si>
  <si>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</si>
  <si>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</si>
  <si>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</si>
  <si>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</si>
  <si>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</si>
  <si>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</si>
  <si>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</si>
  <si>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</si>
  <si>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</si>
  <si>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</si>
  <si>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</si>
  <si>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</si>
  <si>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</si>
  <si>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</si>
  <si>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</si>
  <si>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</si>
  <si>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</si>
  <si>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</si>
  <si>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</si>
  <si>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</si>
  <si>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</si>
  <si>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</si>
  <si>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</si>
  <si>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</si>
  <si>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</si>
  <si>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</si>
  <si>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</si>
  <si>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</si>
  <si>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</si>
  <si>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</si>
  <si>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</si>
  <si>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</si>
  <si>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</si>
  <si>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</si>
  <si>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</si>
  <si>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</si>
  <si>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</si>
  <si>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</si>
  <si>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</si>
  <si>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</si>
  <si>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</si>
  <si>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</si>
  <si>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</si>
  <si>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</si>
  <si>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</si>
  <si>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</si>
  <si>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</si>
  <si>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</si>
  <si>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</si>
  <si>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</si>
  <si>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</si>
  <si>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</si>
  <si>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</si>
  <si>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</si>
  <si>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</si>
  <si>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</si>
  <si>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</si>
  <si>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</si>
  <si>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</si>
  <si>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</si>
  <si>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</si>
  <si>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</si>
  <si>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</si>
  <si>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</si>
  <si>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</si>
  <si>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</si>
  <si>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</si>
  <si>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</si>
  <si>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</si>
  <si>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</si>
  <si>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</si>
  <si>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</si>
  <si>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</si>
  <si>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</si>
  <si>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</si>
  <si>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</si>
  <si>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</si>
  <si>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</si>
  <si>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</si>
  <si>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</si>
  <si>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</si>
  <si>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</si>
  <si>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</si>
  <si>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</si>
  <si>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</si>
  <si>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</si>
  <si>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</si>
  <si>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</si>
  <si>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</si>
  <si>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</si>
  <si>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</si>
  <si>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</si>
  <si>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</si>
  <si>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</si>
  <si>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</si>
  <si>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</si>
  <si>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</si>
  <si>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</si>
  <si>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</si>
  <si>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</si>
  <si>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</si>
  <si>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</si>
  <si>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</si>
  <si>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</si>
  <si>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</si>
  <si>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</si>
  <si>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</si>
  <si>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</si>
  <si>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</si>
  <si>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</si>
  <si>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</si>
  <si>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</si>
  <si>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</si>
  <si>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</si>
  <si>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</si>
  <si>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</si>
  <si>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</si>
  <si>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</si>
  <si>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</si>
  <si>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</si>
  <si>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</si>
  <si>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</si>
  <si>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</si>
  <si>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</si>
  <si>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</si>
  <si>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</si>
  <si>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</si>
  <si>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</si>
  <si>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</si>
  <si>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</si>
  <si>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</si>
  <si>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</si>
  <si>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</si>
  <si>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</si>
  <si>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</si>
  <si>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</si>
  <si>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</si>
  <si>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</si>
  <si>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</si>
  <si>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</si>
  <si>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</si>
  <si>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</si>
  <si>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</si>
  <si>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</si>
  <si>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</si>
  <si>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</si>
  <si>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</si>
  <si>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</si>
  <si>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</si>
  <si>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</si>
  <si>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</si>
  <si>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</si>
  <si>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</si>
  <si>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</si>
  <si>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</si>
  <si>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</si>
  <si>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</si>
  <si>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</si>
  <si>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</si>
  <si>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</si>
  <si>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</si>
  <si>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</si>
  <si>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</si>
  <si>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</si>
  <si>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</si>
  <si>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</si>
  <si>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</si>
  <si>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</si>
  <si>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</si>
  <si>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</si>
  <si>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</si>
  <si>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</si>
  <si>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</si>
  <si>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</si>
  <si>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</si>
  <si>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</si>
  <si>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</si>
  <si>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</si>
  <si>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</si>
  <si>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</si>
  <si>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</si>
  <si>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</si>
  <si>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</si>
  <si>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</si>
  <si>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</si>
  <si>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</si>
  <si>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</si>
  <si>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</si>
  <si>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</si>
  <si>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</si>
  <si>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</si>
  <si>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</si>
  <si>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</si>
  <si>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</si>
  <si>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</si>
  <si>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</si>
  <si>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</si>
  <si>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</si>
  <si>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</si>
  <si>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</si>
  <si>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</si>
  <si>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</si>
  <si>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</si>
  <si>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</si>
  <si>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</si>
  <si>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</si>
  <si>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</si>
  <si>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</si>
  <si>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</si>
  <si>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</si>
  <si>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</si>
  <si>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</si>
  <si>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</si>
  <si>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</si>
  <si>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</si>
  <si>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</si>
  <si>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</si>
  <si>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</si>
  <si>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</si>
  <si>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</si>
  <si>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</si>
  <si>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</si>
  <si>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</si>
  <si>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</si>
  <si>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</si>
  <si>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</si>
  <si>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</si>
  <si>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</si>
  <si>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</si>
  <si>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</si>
  <si>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</si>
  <si>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</si>
  <si>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</si>
  <si>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</si>
  <si>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</si>
  <si>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</si>
  <si>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</si>
  <si>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</si>
  <si>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</si>
  <si>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</si>
  <si>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</si>
  <si>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</si>
  <si>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</si>
  <si>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</si>
  <si>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</si>
  <si>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</si>
  <si>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</si>
  <si>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</si>
  <si>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</si>
  <si>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</si>
  <si>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</si>
  <si>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</si>
  <si>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</si>
  <si>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</si>
  <si>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</si>
  <si>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</si>
  <si>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</si>
  <si>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</si>
  <si>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</si>
  <si>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</si>
  <si>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</si>
  <si>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</si>
  <si>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</si>
  <si>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</si>
  <si>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</si>
  <si>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</si>
  <si>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</si>
  <si>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</si>
  <si>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</si>
  <si>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</si>
  <si>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</si>
  <si>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</si>
  <si>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</si>
  <si>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</si>
  <si>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</si>
  <si>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</si>
  <si>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</si>
  <si>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</si>
  <si>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</si>
  <si>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</si>
  <si>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</si>
  <si>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</si>
  <si>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</si>
  <si>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</si>
  <si>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</si>
  <si>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</si>
  <si>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</si>
  <si>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</si>
  <si>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</si>
  <si>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</si>
  <si>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</si>
  <si>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</si>
  <si>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</si>
  <si>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</si>
  <si>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</si>
  <si>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</si>
  <si>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</si>
  <si>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</si>
  <si>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</si>
  <si>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</si>
  <si>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</si>
  <si>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</si>
  <si>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</si>
  <si>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</si>
  <si>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</si>
  <si>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</si>
  <si>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</si>
  <si>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</si>
  <si>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</si>
  <si>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</si>
  <si>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</si>
  <si>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</si>
  <si>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</si>
  <si>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</si>
  <si>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</si>
  <si>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</si>
  <si>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</si>
  <si>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</si>
  <si>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</si>
  <si>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</si>
  <si>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</si>
  <si>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</si>
  <si>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</si>
  <si>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</si>
  <si>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</si>
  <si>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</si>
  <si>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</si>
  <si>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</si>
  <si>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</si>
  <si>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</si>
  <si>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</si>
  <si>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</si>
  <si>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</si>
  <si>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</si>
  <si>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</si>
  <si>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</si>
  <si>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</si>
  <si>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</si>
  <si>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</si>
  <si>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</si>
  <si>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</si>
  <si>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</si>
  <si>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</si>
  <si>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</si>
  <si>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</si>
  <si>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</si>
  <si>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</si>
  <si>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</si>
  <si>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</si>
  <si>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</si>
  <si>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</si>
  <si>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</si>
  <si>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</si>
  <si>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</si>
  <si>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</si>
  <si>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</si>
  <si>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</si>
  <si>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</si>
  <si>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</si>
  <si>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</si>
  <si>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</si>
  <si>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</si>
  <si>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</si>
  <si>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</si>
  <si>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</si>
  <si>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</si>
  <si>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</si>
  <si>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</si>
  <si>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</si>
  <si>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</si>
  <si>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</si>
  <si>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</si>
  <si>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</si>
  <si>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</si>
  <si>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</si>
  <si>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</si>
  <si>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</si>
  <si>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</si>
  <si>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</si>
  <si>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</si>
  <si>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</si>
  <si>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</si>
  <si>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</si>
  <si>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</si>
  <si>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</si>
  <si>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</si>
  <si>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</si>
  <si>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</si>
  <si>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</si>
  <si>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</si>
  <si>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</si>
  <si>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</si>
  <si>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</si>
  <si>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</si>
  <si>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</si>
  <si>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</si>
  <si>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</si>
  <si>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</si>
  <si>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</si>
  <si>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</si>
  <si>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</si>
  <si>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</si>
  <si>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</si>
  <si>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</si>
  <si>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</si>
  <si>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</si>
  <si>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</si>
  <si>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</si>
  <si>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</si>
  <si>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</si>
  <si>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</si>
  <si>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</si>
  <si>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</si>
  <si>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</si>
  <si>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</si>
  <si>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</si>
  <si>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</si>
  <si>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</si>
  <si>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</si>
  <si>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</si>
  <si>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</si>
  <si>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</si>
  <si>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</si>
  <si>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</si>
  <si>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</si>
  <si>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</si>
  <si>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</si>
  <si>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</si>
  <si>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</si>
  <si>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</si>
  <si>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</si>
  <si>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</si>
  <si>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</si>
  <si>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</si>
  <si>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</si>
  <si>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</si>
  <si>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</si>
  <si>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</si>
  <si>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</si>
  <si>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</si>
  <si>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</si>
  <si>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</si>
  <si>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</si>
  <si>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</si>
  <si>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</si>
  <si>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</si>
  <si>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</si>
  <si>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</si>
  <si>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</si>
  <si>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</si>
  <si>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</si>
  <si>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</si>
  <si>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</si>
  <si>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</si>
  <si>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</si>
  <si>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</si>
  <si>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</si>
  <si>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</si>
  <si>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</si>
  <si>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</si>
  <si>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</si>
  <si>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</si>
  <si>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</si>
  <si>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</si>
  <si>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</si>
  <si>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</si>
  <si>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</si>
  <si>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</si>
  <si>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</si>
  <si>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</si>
  <si>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</si>
  <si>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</si>
  <si>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</si>
  <si>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</si>
  <si>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</si>
  <si>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</si>
  <si>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</si>
  <si>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</si>
  <si>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</si>
  <si>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</si>
  <si>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</si>
  <si>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</si>
  <si>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</si>
  <si>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</si>
  <si>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</si>
  <si>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</si>
  <si>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</si>
  <si>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</si>
  <si>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</si>
  <si>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</si>
  <si>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</si>
  <si>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</si>
  <si>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</si>
  <si>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</si>
  <si>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</si>
  <si>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</si>
  <si>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</si>
  <si>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</si>
  <si>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</si>
  <si>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</si>
  <si>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</si>
  <si>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</si>
  <si>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</si>
  <si>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</si>
  <si>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</si>
  <si>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</si>
  <si>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</si>
  <si>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</si>
  <si>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</si>
  <si>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</si>
  <si>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</si>
  <si>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</si>
  <si>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</si>
  <si>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</si>
  <si>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</si>
  <si>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</si>
  <si>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</si>
  <si>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</si>
  <si>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</si>
  <si>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</si>
  <si>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</si>
  <si>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</si>
  <si>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</si>
  <si>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</si>
  <si>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</si>
  <si>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</si>
  <si>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Dr KJ Karania (Mrs)</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</si>
  <si>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</si>
  <si>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</si>
  <si>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</si>
  <si>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</si>
  <si>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</si>
  <si>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</si>
  <si>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</si>
  <si>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</si>
  <si>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</si>
  <si>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</si>
  <si>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</si>
  <si>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</si>
  <si>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</si>
  <si>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</si>
  <si>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</si>
  <si>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</si>
  <si>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</si>
  <si>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</si>
  <si>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</si>
  <si>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</si>
  <si>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</si>
  <si>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</si>
  <si>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</si>
  <si>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</si>
  <si>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</si>
  <si>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</si>
  <si>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</si>
  <si>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</si>
  <si>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</si>
  <si>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</si>
  <si>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</si>
  <si>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</si>
  <si>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</si>
  <si>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</si>
  <si>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</si>
  <si>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</si>
  <si>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</si>
  <si>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</si>
  <si>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</si>
  <si>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</si>
  <si>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</si>
  <si>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</si>
  <si>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</si>
  <si>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</si>
  <si>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</si>
  <si>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</si>
  <si>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</si>
  <si>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</si>
  <si>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</si>
  <si>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</si>
  <si>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</si>
  <si>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</si>
  <si>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KAPROPITA</t>
  </si>
  <si>
    <t>TENGES</t>
  </si>
  <si>
    <t>BARWESSA</t>
  </si>
  <si>
    <t>KABARTONJO</t>
  </si>
  <si>
    <t>RAVINE</t>
  </si>
  <si>
    <t>KOIBATEK</t>
  </si>
  <si>
    <t>MUMBERES/MAJI MAZURI</t>
  </si>
  <si>
    <t>LEMBUS KWEN</t>
  </si>
  <si>
    <t>MARIGAT</t>
  </si>
  <si>
    <t>MOCHONGOI</t>
  </si>
  <si>
    <t>EMINING</t>
  </si>
  <si>
    <t>KISANANA</t>
  </si>
  <si>
    <t>MATAPATO NORTH</t>
  </si>
  <si>
    <t>ILDAMAT</t>
  </si>
  <si>
    <t>MATAPATO SOUTH</t>
  </si>
  <si>
    <t>KAPUTIEI NORTH</t>
  </si>
  <si>
    <t>OLOOSIRKON/SHOLINKE</t>
  </si>
  <si>
    <t>IMARORO</t>
  </si>
  <si>
    <t>KENYAWA-POKA</t>
  </si>
  <si>
    <t>Nkaimurunya</t>
  </si>
  <si>
    <t>OLOOLUA</t>
  </si>
  <si>
    <t>ONGATA RONGAI</t>
  </si>
  <si>
    <t>NGONG</t>
  </si>
  <si>
    <t>NKAIMURUNYA</t>
  </si>
  <si>
    <t>MAGADI</t>
  </si>
  <si>
    <t>MOSIRO</t>
  </si>
  <si>
    <t>Entonet/Lenkism</t>
  </si>
  <si>
    <t>ROMBO</t>
  </si>
  <si>
    <t>ENTONET/LENKISIM</t>
  </si>
  <si>
    <t>KIMANA</t>
  </si>
  <si>
    <t>KUKU</t>
  </si>
  <si>
    <t>UMANDE</t>
  </si>
  <si>
    <t>TIGITHI</t>
  </si>
  <si>
    <t>NANYUKI</t>
  </si>
  <si>
    <t>NGOBIT</t>
  </si>
  <si>
    <t>SEGERA</t>
  </si>
  <si>
    <t>MUGOGODO EAST</t>
  </si>
  <si>
    <t>MUGOGODO WEST</t>
  </si>
  <si>
    <t>Igwamiti</t>
  </si>
  <si>
    <t>MARMANET</t>
  </si>
  <si>
    <t>SALAMA</t>
  </si>
  <si>
    <t>GITHIGA</t>
  </si>
  <si>
    <t>OL-MORAN</t>
  </si>
  <si>
    <t>RUMURUTI TOWNSHIP</t>
  </si>
  <si>
    <t>Rumuruti township</t>
  </si>
  <si>
    <t>MBARUK/EBURU</t>
  </si>
  <si>
    <t>GILGIL</t>
  </si>
  <si>
    <t>MURINDATI</t>
  </si>
  <si>
    <t>ELEMENTAITA</t>
  </si>
  <si>
    <t>MALEWA WEST</t>
  </si>
  <si>
    <t>KERINGET</t>
  </si>
  <si>
    <t>KAMARA</t>
  </si>
  <si>
    <t>KIPTORORO</t>
  </si>
  <si>
    <t>NYOTA</t>
  </si>
  <si>
    <t>SIRIKWA</t>
  </si>
  <si>
    <t>NESSUIT</t>
  </si>
  <si>
    <t>KIPTAGICH</t>
  </si>
  <si>
    <t>AMALO</t>
  </si>
  <si>
    <t>Kiptagich</t>
  </si>
  <si>
    <t>ELBURGON</t>
  </si>
  <si>
    <t>MOLO</t>
  </si>
  <si>
    <t>HELLS GATE</t>
  </si>
  <si>
    <t>VIWANDANI</t>
  </si>
  <si>
    <t>LAKE VIEW</t>
  </si>
  <si>
    <t>MAI MAHIU</t>
  </si>
  <si>
    <t>MAIELLA</t>
  </si>
  <si>
    <t>Mai mahiu</t>
  </si>
  <si>
    <t>Biashara</t>
  </si>
  <si>
    <t>OLKARIA</t>
  </si>
  <si>
    <t>Viwandani</t>
  </si>
  <si>
    <t>BIASHARA</t>
  </si>
  <si>
    <t>LONDON</t>
  </si>
  <si>
    <t>MUNICIPALITY</t>
  </si>
  <si>
    <t>LANET/UMOJA</t>
  </si>
  <si>
    <t>KIVUMBINI</t>
  </si>
  <si>
    <t>MENENGAI</t>
  </si>
  <si>
    <t>NAKURU EAST</t>
  </si>
  <si>
    <t>SHAABAB</t>
  </si>
  <si>
    <t>BAHATI</t>
  </si>
  <si>
    <t>DUNDORI</t>
  </si>
  <si>
    <t>KABATINI</t>
  </si>
  <si>
    <t>KIAMAINA</t>
  </si>
  <si>
    <t>MENENGAI WEST</t>
  </si>
  <si>
    <t>KAPTEMBWO</t>
  </si>
  <si>
    <t>RHODA</t>
  </si>
  <si>
    <t>NJORO</t>
  </si>
  <si>
    <t>MAUCHE</t>
  </si>
  <si>
    <t>LARE</t>
  </si>
  <si>
    <t>MAU NAROK</t>
  </si>
  <si>
    <t>LEMBUS</t>
  </si>
  <si>
    <t>SOIN</t>
  </si>
  <si>
    <t>Visoi</t>
  </si>
  <si>
    <t>KABAZI</t>
  </si>
  <si>
    <t>VISOI</t>
  </si>
  <si>
    <t>WASEGES</t>
  </si>
  <si>
    <t>SUBUKIA</t>
  </si>
  <si>
    <t>Lodokejek</t>
  </si>
  <si>
    <t>Suguta Marmar</t>
  </si>
  <si>
    <t>Maralal</t>
  </si>
  <si>
    <t>Waso</t>
  </si>
  <si>
    <t>Wamba East</t>
  </si>
  <si>
    <t>Wamba North</t>
  </si>
  <si>
    <t>El-Barta</t>
  </si>
  <si>
    <t>Nyiro</t>
  </si>
  <si>
    <t>datimid</t>
  </si>
  <si>
    <t>datimname</t>
  </si>
  <si>
    <t>MIgMMSvRJBH</t>
  </si>
  <si>
    <t>qWJiOWPWCe2</t>
  </si>
  <si>
    <t>wib64rY3rjI</t>
  </si>
  <si>
    <t>Family Healthoptions Kenya (Nakuru)</t>
  </si>
  <si>
    <t>W4iGC7KmjjQ</t>
  </si>
  <si>
    <t>Dp1s0xC3AM0</t>
  </si>
  <si>
    <t>HB8bMpxgcD7</t>
  </si>
  <si>
    <t>LPm2vlZmCFh</t>
  </si>
  <si>
    <t>Goa2gnvQpcf</t>
  </si>
  <si>
    <t>WuLKOs2F6k2</t>
  </si>
  <si>
    <t>DU2xmzRy1XM</t>
  </si>
  <si>
    <t>gtUQIME9Wtc</t>
  </si>
  <si>
    <t>Barwessa Healthcentre</t>
  </si>
  <si>
    <t>GVJXZMApfV3</t>
  </si>
  <si>
    <t>GFH7xCIC68Q</t>
  </si>
  <si>
    <t>QZwDp4lHXWp</t>
  </si>
  <si>
    <t>n0JAr0wDyz1</t>
  </si>
  <si>
    <t>Zq3ds3fxdy9</t>
  </si>
  <si>
    <t>DoxiPqmSqCm</t>
  </si>
  <si>
    <t>Doldol Sub District Hospital</t>
  </si>
  <si>
    <t>CreUNepK5W4</t>
  </si>
  <si>
    <t>GSN Dr. KJ Karania</t>
  </si>
  <si>
    <t>vRhIqOOjg2l</t>
  </si>
  <si>
    <t>XpOSDqU3Jnd</t>
  </si>
  <si>
    <t>dNdbbf0d5ed</t>
  </si>
  <si>
    <t>Oc63qmXwWbD</t>
  </si>
  <si>
    <t>uBNlZt0VwKB</t>
  </si>
  <si>
    <t>oNfn4PjcYqI</t>
  </si>
  <si>
    <t>FyxjFEWJUSg</t>
  </si>
  <si>
    <t>OawtMyQL9Ul</t>
  </si>
  <si>
    <t>By6DcLutcwD</t>
  </si>
  <si>
    <t>illrA6OKdoW</t>
  </si>
  <si>
    <t>ZQgqFIkBBFE</t>
  </si>
  <si>
    <t>H61Y0QdsBuA</t>
  </si>
  <si>
    <t>p4iwIjSbf3E</t>
  </si>
  <si>
    <t>CcxslsBtsQq</t>
  </si>
  <si>
    <t>jmRqtGBpt4c</t>
  </si>
  <si>
    <t>Fitc Dispensary</t>
  </si>
  <si>
    <t>SMAhDL1Fl2y</t>
  </si>
  <si>
    <t>hPIyu4DKz7A</t>
  </si>
  <si>
    <t>Z4DZDKNwAJd</t>
  </si>
  <si>
    <t>H9TbWoVf7qe</t>
  </si>
  <si>
    <t>aXfudBleDIL</t>
  </si>
  <si>
    <t>sEoXqfqZsqD</t>
  </si>
  <si>
    <t>Finlays Hospital</t>
  </si>
  <si>
    <t>AdTqXtJBYOH</t>
  </si>
  <si>
    <t>dqG5iPGN6kc</t>
  </si>
  <si>
    <t>neaMYhgknJI</t>
  </si>
  <si>
    <t>uy3ZHYVtpD6</t>
  </si>
  <si>
    <t>YgfCTnjlpQw</t>
  </si>
  <si>
    <t>ntiaFvFTppY</t>
  </si>
  <si>
    <t>wc0NpxPgZtd</t>
  </si>
  <si>
    <t>ppqVbGFTa5d</t>
  </si>
  <si>
    <t>NLJ60NmywdR</t>
  </si>
  <si>
    <t>xImMpUKAS3h</t>
  </si>
  <si>
    <t>mclLBrFGqW1</t>
  </si>
  <si>
    <t>czHMvoCj4AN</t>
  </si>
  <si>
    <t>Y1cm1bNOK4f</t>
  </si>
  <si>
    <t>SokIkNwP3g9</t>
  </si>
  <si>
    <t>RVGfjz3EnhU</t>
  </si>
  <si>
    <t>Zt59yoGPW7z</t>
  </si>
  <si>
    <t>tF8U1rRz35p</t>
  </si>
  <si>
    <t>utXAn6gmkjc</t>
  </si>
  <si>
    <t>noxLfhMRkHD</t>
  </si>
  <si>
    <t>REeM4tX62dZ</t>
  </si>
  <si>
    <t>zKaveHwmi12</t>
  </si>
  <si>
    <t>loqjN4WbDVj</t>
  </si>
  <si>
    <t>Kimalel Health Centre</t>
  </si>
  <si>
    <t>IVNgKdZX55Y</t>
  </si>
  <si>
    <t>K5mruxmX0Vw</t>
  </si>
  <si>
    <t>gJYo9wqAtFW</t>
  </si>
  <si>
    <t>k63yn8G6eZq</t>
  </si>
  <si>
    <t>Es1W5m7Swtf</t>
  </si>
  <si>
    <t>Kiptagich Model Health centre</t>
  </si>
  <si>
    <t>wxp1Rcr6dyJ</t>
  </si>
  <si>
    <t>JU2qCXnLxj8</t>
  </si>
  <si>
    <t>t1sT2mBLig4</t>
  </si>
  <si>
    <t>CjNhuzYWC9M</t>
  </si>
  <si>
    <t>eJBNoJDHnrV</t>
  </si>
  <si>
    <t>CVdi3RseShv</t>
  </si>
  <si>
    <t>cdhJZuYaHBQ</t>
  </si>
  <si>
    <t>tpBCsEtifAj</t>
  </si>
  <si>
    <t>GeyBxNGEA16</t>
  </si>
  <si>
    <t>ZMTlSjed5Nm</t>
  </si>
  <si>
    <t>cqmjtESOQ4a</t>
  </si>
  <si>
    <t>rUGYB0BYwjW</t>
  </si>
  <si>
    <t>RaP6CEIcZw7</t>
  </si>
  <si>
    <t>ukq03S66LrQ</t>
  </si>
  <si>
    <t>CAmQevXIQY1</t>
  </si>
  <si>
    <t>QsmIZ4qXKu1</t>
  </si>
  <si>
    <t>gOQusSBkyYc</t>
  </si>
  <si>
    <t>Mai Mahiu Health Centre</t>
  </si>
  <si>
    <t>idrKed2syZt</t>
  </si>
  <si>
    <t>eT2w9orRIuy</t>
  </si>
  <si>
    <t>Vz8YabbEyW7</t>
  </si>
  <si>
    <t>tt54QU7NzUm</t>
  </si>
  <si>
    <t>CeN7KiKBv0Z</t>
  </si>
  <si>
    <t>zoc68IonHsw</t>
  </si>
  <si>
    <t>JRSpX3EoqO4</t>
  </si>
  <si>
    <t>HH1RPQbt2pB</t>
  </si>
  <si>
    <t>mVf7HZsDkRn</t>
  </si>
  <si>
    <t>moOFeG0Zztn</t>
  </si>
  <si>
    <t>My97DBWsE2O</t>
  </si>
  <si>
    <t>ldulF9PZ0Zv</t>
  </si>
  <si>
    <t>EfApBHRkDsJ</t>
  </si>
  <si>
    <t>Mogotio Rhdc</t>
  </si>
  <si>
    <t>xlNvINJQv5q</t>
  </si>
  <si>
    <t>bDDi2ivvxUZ</t>
  </si>
  <si>
    <t>IAaLozxSzpj</t>
  </si>
  <si>
    <t>VdEfhgtL72X</t>
  </si>
  <si>
    <t>pcsqSxybGFC</t>
  </si>
  <si>
    <t>OFVPlveA1Rg</t>
  </si>
  <si>
    <t>fq0yz9pp5ht</t>
  </si>
  <si>
    <t>TjWC9D8W59T</t>
  </si>
  <si>
    <t>rP5hvUAeEV3</t>
  </si>
  <si>
    <t>y0VQmKeWGrn</t>
  </si>
  <si>
    <t>Yr30xjzdTN6</t>
  </si>
  <si>
    <t>LzosNunSZqr</t>
  </si>
  <si>
    <t>XGQInh8nVPJ</t>
  </si>
  <si>
    <t>zNQcFEcpdRM</t>
  </si>
  <si>
    <t>m2luPew9O42</t>
  </si>
  <si>
    <t>WwqXNwgAJ4S</t>
  </si>
  <si>
    <t>B9n8hMSNb9J</t>
  </si>
  <si>
    <t>ZbzVCWAqaPY</t>
  </si>
  <si>
    <t>u00wB6bbCGj</t>
  </si>
  <si>
    <t>MHO3QhP1jc6</t>
  </si>
  <si>
    <t>lvjpWfsBBEm</t>
  </si>
  <si>
    <t>b9MccEz4fZw</t>
  </si>
  <si>
    <t>ovQtNOjhLdz</t>
  </si>
  <si>
    <t>Nku West Health Centre</t>
  </si>
  <si>
    <t>BgXheBiRIKn</t>
  </si>
  <si>
    <t>MiYchrj1h2Y</t>
  </si>
  <si>
    <t>DLIEjB3R2cM</t>
  </si>
  <si>
    <t>t9gP3tUEM11</t>
  </si>
  <si>
    <t>c931nMjG1pt</t>
  </si>
  <si>
    <t>Nys Karate Dispensary</t>
  </si>
  <si>
    <t>WCdKB0IvsQe</t>
  </si>
  <si>
    <t>hBnX4j6Srxd</t>
  </si>
  <si>
    <t>Rhtj9fhtUVT</t>
  </si>
  <si>
    <t>AswJv92UaPy</t>
  </si>
  <si>
    <t>OJoI3XVqLBY</t>
  </si>
  <si>
    <t>w0qYakWj6UI</t>
  </si>
  <si>
    <t>M4O7skYAE79</t>
  </si>
  <si>
    <t>ng1v43Ky00O</t>
  </si>
  <si>
    <t>Mjcv56xw44u</t>
  </si>
  <si>
    <t>F1OlFASktwo</t>
  </si>
  <si>
    <t>zy7Rw8QR3yT</t>
  </si>
  <si>
    <t>i3JhzJhdHON</t>
  </si>
  <si>
    <t>J5HQGllnt8R</t>
  </si>
  <si>
    <t>jES84wmTrrR</t>
  </si>
  <si>
    <t>Sereolipi Dispensary</t>
  </si>
  <si>
    <t>VGPFrcosTlw</t>
  </si>
  <si>
    <t>OhHFrieRovj</t>
  </si>
  <si>
    <t>LhDN2MqbYeh</t>
  </si>
  <si>
    <t>VoA1mhY1PS5</t>
  </si>
  <si>
    <t>JD5rwSXWIEM</t>
  </si>
  <si>
    <t>iect13IdRHm</t>
  </si>
  <si>
    <t>XWsKjOHzZWq</t>
  </si>
  <si>
    <t>ZeAdIrFo5Xx</t>
  </si>
  <si>
    <t>pFaw0CDAFWj</t>
  </si>
  <si>
    <t>St Mary's Hospital (Gilgil)</t>
  </si>
  <si>
    <t>IWe0CYbnj2o</t>
  </si>
  <si>
    <t>nDPr9CJnGTc</t>
  </si>
  <si>
    <t>uFFq62AkajJ</t>
  </si>
  <si>
    <t>m1aSDuWa4eX</t>
  </si>
  <si>
    <t>Sunrise Evans Hospital</t>
  </si>
  <si>
    <t>vjdSGl3cBdT</t>
  </si>
  <si>
    <t>Swari Dispensary</t>
  </si>
  <si>
    <t>wgp1197U3rW</t>
  </si>
  <si>
    <t>IjMJFGrnkAD</t>
  </si>
  <si>
    <t>KPeSNRjCGxM</t>
  </si>
  <si>
    <t>uVxfwYJ6hjA</t>
  </si>
  <si>
    <t>ldQsaXHm9nH</t>
  </si>
  <si>
    <t>Upendo Village Dispensary</t>
  </si>
  <si>
    <t>clfgDixn2r3</t>
  </si>
  <si>
    <t>xQ7USXcXV3B</t>
  </si>
  <si>
    <t>zf1W9H2PtY3</t>
  </si>
  <si>
    <t>pwdnqXR6SwV</t>
  </si>
  <si>
    <t>RO7LTyGKh1w</t>
  </si>
  <si>
    <t>Ougbtf74Z11</t>
  </si>
  <si>
    <t>N4KePG20vwi</t>
  </si>
  <si>
    <t>xvzbu7HC6d2</t>
  </si>
  <si>
    <t>St Joseph Nursing Home</t>
  </si>
  <si>
    <t>Nca4ge091C8</t>
  </si>
  <si>
    <t>o7MMvSioNJn</t>
  </si>
  <si>
    <t>KUlsyUHSKsm</t>
  </si>
  <si>
    <t>kcyBz8vMrZG</t>
  </si>
  <si>
    <t>KrxHibfqOpu</t>
  </si>
  <si>
    <t>OpJfkZcREO9</t>
  </si>
  <si>
    <t>RYLV4kghhGp</t>
  </si>
  <si>
    <t>H4ptP9XTEDq</t>
  </si>
  <si>
    <t>d37ZNokeJxt</t>
  </si>
  <si>
    <t>n6P5beGJTqz</t>
  </si>
  <si>
    <t>Fountain Medical Clinic</t>
  </si>
  <si>
    <t>yY9MZ8XdbmO</t>
  </si>
  <si>
    <t>Ololua Dispensary</t>
  </si>
  <si>
    <t>wCntDDnmtcG</t>
  </si>
  <si>
    <t>ZSzAwUFD6hr</t>
  </si>
  <si>
    <t>KjxuN3y2zLL</t>
  </si>
  <si>
    <t>h7fkI6qsakr</t>
  </si>
  <si>
    <t>gIrFdXkMO85</t>
  </si>
  <si>
    <t>LaiFF0odSd4</t>
  </si>
  <si>
    <t>QjJR3cfoivd</t>
  </si>
  <si>
    <t>fDGEzRgS7lG</t>
  </si>
  <si>
    <t>iiouXbdQUd4</t>
  </si>
  <si>
    <t>tHQBYAUGRpM</t>
  </si>
  <si>
    <t>WpOdvrC2x83</t>
  </si>
  <si>
    <t>ZbTsXx70BTL</t>
  </si>
  <si>
    <t>AneUAGYy4xF</t>
  </si>
  <si>
    <t>Rhonda Dispensary</t>
  </si>
  <si>
    <t>oevGKP92sin</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</si>
  <si>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</si>
  <si>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</si>
  <si>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</si>
  <si>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</si>
  <si>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</si>
  <si>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</si>
  <si>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</si>
  <si>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</si>
  <si>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</si>
  <si>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</si>
  <si>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</si>
  <si>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</si>
  <si>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</si>
  <si>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</si>
  <si>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</si>
  <si>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</si>
  <si>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</si>
  <si>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</si>
  <si>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</si>
  <si>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</si>
  <si>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</si>
  <si>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</si>
  <si>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</si>
  <si>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</si>
  <si>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</si>
  <si>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</si>
  <si>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</si>
  <si>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</si>
  <si>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</si>
  <si>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</si>
  <si>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</si>
  <si>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</si>
  <si>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</si>
  <si>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</si>
  <si>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</si>
  <si>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</si>
  <si>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</si>
  <si>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</si>
  <si>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</si>
  <si>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</si>
  <si>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</si>
  <si>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</si>
  <si>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</si>
  <si>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</si>
  <si>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</si>
  <si>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</si>
  <si>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</si>
  <si>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</si>
  <si>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</si>
  <si>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</si>
  <si>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</si>
  <si>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</si>
  <si>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</si>
  <si>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</si>
  <si>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</si>
  <si>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</si>
  <si>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</si>
  <si>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</si>
  <si>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</si>
  <si>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</si>
  <si>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</si>
  <si>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</si>
  <si>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</si>
  <si>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</si>
  <si>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</si>
  <si>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</si>
  <si>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</si>
  <si>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</si>
  <si>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</si>
  <si>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</si>
  <si>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</si>
  <si>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</si>
  <si>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</si>
  <si>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</si>
  <si>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</si>
  <si>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</si>
  <si>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</si>
  <si>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</si>
  <si>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</si>
  <si>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</si>
  <si>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</si>
  <si>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</si>
  <si>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</si>
  <si>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</si>
  <si>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</si>
  <si>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</si>
  <si>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</si>
  <si>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</si>
  <si>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</si>
  <si>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</si>
  <si>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</si>
  <si>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</si>
  <si>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</si>
  <si>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</si>
  <si>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</si>
  <si>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</si>
  <si>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</si>
  <si>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</si>
  <si>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</si>
  <si>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</si>
  <si>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</si>
  <si>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</si>
  <si>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</si>
  <si>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</si>
  <si>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</si>
  <si>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</si>
  <si>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</si>
  <si>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</si>
  <si>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</si>
  <si>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</si>
  <si>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</si>
  <si>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</si>
  <si>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</si>
  <si>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</si>
  <si>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</si>
  <si>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</si>
  <si>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</si>
  <si>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</si>
  <si>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</si>
  <si>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</si>
  <si>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</si>
  <si>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</si>
  <si>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</si>
  <si>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</si>
  <si>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</si>
  <si>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</si>
  <si>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</si>
  <si>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</si>
  <si>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</si>
  <si>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</si>
  <si>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</si>
  <si>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</si>
  <si>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</si>
  <si>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</si>
  <si>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</si>
  <si>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</si>
  <si>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</si>
  <si>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</si>
  <si>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</si>
  <si>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</si>
  <si>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</si>
  <si>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</si>
  <si>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</si>
  <si>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</si>
  <si>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</si>
  <si>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</si>
  <si>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</si>
  <si>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</si>
  <si>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</si>
  <si>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</si>
  <si>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</si>
  <si>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</si>
  <si>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</si>
  <si>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</si>
  <si>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</si>
  <si>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</si>
  <si>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</si>
  <si>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</si>
  <si>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</si>
  <si>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</si>
  <si>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</si>
  <si>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</si>
  <si>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</si>
  <si>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</si>
  <si>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</si>
  <si>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</si>
  <si>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</si>
  <si>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</si>
  <si>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</si>
  <si>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</si>
  <si>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</si>
  <si>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</si>
  <si>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</si>
  <si>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</si>
  <si>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</si>
  <si>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</si>
  <si>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</si>
  <si>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</si>
  <si>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</si>
  <si>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</si>
  <si>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</si>
  <si>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</si>
  <si>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</si>
  <si>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</si>
  <si>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</si>
  <si>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</si>
  <si>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</si>
  <si>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</si>
  <si>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</si>
  <si>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</si>
  <si>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</si>
  <si>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</si>
  <si>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</si>
  <si>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</si>
  <si>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</si>
  <si>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</si>
  <si>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</si>
  <si>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</si>
  <si>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</si>
  <si>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</si>
  <si>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</si>
  <si>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</si>
  <si>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</si>
  <si>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</si>
  <si>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</si>
  <si>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</si>
  <si>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</si>
  <si>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</si>
  <si>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</si>
  <si>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</si>
  <si>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</si>
  <si>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</si>
  <si>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</si>
  <si>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</si>
  <si>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</si>
  <si>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</si>
  <si>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</si>
  <si>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</si>
  <si>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</si>
  <si>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</si>
  <si>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</si>
  <si>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</si>
  <si>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</si>
  <si>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</si>
  <si>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</si>
  <si>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</si>
  <si>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</si>
  <si>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</si>
  <si>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</si>
  <si>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</si>
  <si>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</si>
  <si>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</si>
  <si>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</si>
  <si>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</si>
  <si>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</si>
  <si>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</si>
  <si>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</si>
  <si>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</si>
  <si>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</si>
  <si>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</si>
  <si>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</si>
  <si>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</si>
  <si>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</si>
  <si>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</si>
  <si>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</si>
  <si>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</si>
  <si>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</si>
  <si>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</si>
  <si>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</si>
  <si>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</si>
  <si>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</si>
  <si>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</si>
  <si>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</si>
  <si>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</si>
  <si>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</si>
  <si>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</si>
  <si>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</si>
  <si>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</si>
  <si>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</si>
  <si>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</si>
  <si>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</si>
  <si>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</si>
  <si>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</si>
  <si>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</si>
  <si>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</si>
  <si>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</si>
  <si>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</si>
  <si>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</si>
  <si>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</si>
  <si>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</si>
  <si>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</si>
  <si>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</si>
  <si>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</si>
  <si>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</si>
  <si>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</si>
  <si>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</si>
  <si>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</si>
  <si>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</si>
  <si>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</si>
  <si>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</si>
  <si>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</si>
  <si>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</si>
  <si>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</si>
  <si>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</si>
  <si>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</si>
  <si>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</si>
  <si>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</si>
  <si>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</si>
  <si>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</si>
  <si>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</si>
  <si>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</si>
  <si>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</si>
  <si>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</si>
  <si>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</si>
  <si>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</si>
  <si>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</si>
  <si>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</si>
  <si>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</si>
  <si>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</si>
  <si>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</si>
  <si>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</si>
  <si>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</si>
  <si>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</si>
  <si>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</si>
  <si>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</si>
  <si>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</si>
  <si>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</si>
  <si>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</si>
  <si>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</si>
  <si>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</si>
  <si>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</si>
  <si>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</si>
  <si>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</si>
  <si>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</si>
  <si>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</si>
  <si>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</si>
  <si>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</si>
  <si>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</si>
  <si>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</si>
  <si>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</si>
  <si>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</si>
  <si>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</si>
  <si>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</si>
  <si>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</si>
  <si>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</si>
  <si>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</si>
  <si>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</si>
  <si>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</si>
  <si>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</si>
  <si>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</si>
  <si>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</si>
  <si>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</si>
  <si>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</si>
  <si>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</si>
  <si>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</si>
  <si>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</si>
  <si>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</si>
  <si>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</si>
  <si>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</si>
  <si>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</si>
  <si>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</si>
  <si>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</si>
  <si>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</si>
  <si>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</si>
  <si>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</si>
  <si>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</si>
  <si>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</si>
  <si>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</si>
  <si>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</si>
  <si>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</si>
  <si>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</si>
  <si>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</si>
  <si>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</si>
  <si>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</si>
  <si>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</si>
  <si>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</si>
  <si>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</si>
  <si>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</si>
  <si>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</si>
  <si>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</si>
  <si>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</si>
  <si>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</si>
  <si>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</si>
  <si>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</si>
  <si>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</si>
  <si>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</si>
  <si>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</si>
  <si>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</si>
  <si>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</si>
  <si>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</si>
  <si>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</si>
  <si>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</si>
  <si>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</si>
  <si>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</si>
  <si>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</si>
  <si>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</si>
  <si>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</si>
  <si>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</si>
  <si>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</si>
  <si>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</si>
  <si>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</si>
  <si>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</si>
  <si>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</si>
  <si>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</si>
  <si>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</si>
  <si>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</si>
  <si>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</si>
  <si>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</si>
  <si>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</si>
  <si>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</si>
  <si>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</si>
  <si>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</si>
  <si>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</si>
  <si>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</si>
  <si>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</si>
  <si>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</si>
  <si>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</si>
  <si>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</si>
  <si>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</si>
  <si>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</si>
  <si>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</si>
  <si>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</si>
  <si>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</si>
  <si>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</si>
  <si>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</si>
  <si>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</si>
  <si>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</si>
  <si>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</si>
  <si>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</si>
  <si>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</si>
  <si>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</si>
  <si>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</si>
  <si>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</si>
  <si>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</si>
  <si>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</si>
  <si>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</si>
  <si>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</si>
  <si>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</si>
  <si>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</si>
  <si>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</si>
  <si>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</si>
  <si>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</si>
  <si>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</si>
  <si>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</si>
  <si>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</si>
  <si>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</si>
  <si>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</si>
  <si>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</si>
  <si>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</si>
  <si>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</si>
  <si>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</si>
  <si>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</si>
  <si>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</si>
  <si>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</si>
  <si>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</si>
  <si>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</si>
  <si>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</si>
  <si>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</si>
  <si>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</si>
  <si>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</si>
  <si>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</si>
  <si>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</si>
  <si>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Olkeri Ward</t>
  </si>
  <si>
    <t>Matasia Nursing Home</t>
  </si>
  <si>
    <t>mauW1trIcpS</t>
  </si>
  <si>
    <t>Oloosirkon/Sholinke Ward</t>
  </si>
  <si>
    <t>Topcare Nursing Home</t>
  </si>
  <si>
    <t>rQmPJcWXyNx</t>
  </si>
  <si>
    <t>Ongata rongai Ward</t>
  </si>
  <si>
    <t>Wama Nursing Home</t>
  </si>
  <si>
    <t>CGODjQTIbNp</t>
  </si>
  <si>
    <t>Nkaimurunya Ward</t>
  </si>
  <si>
    <t>Wanainchi Jamii Materinty and Nursing Home</t>
  </si>
  <si>
    <t>slr5HRAT3RE</t>
  </si>
  <si>
    <t>Ngong Ward</t>
  </si>
  <si>
    <t>Zam Zam Medical Services</t>
  </si>
  <si>
    <t>skXxN5IiLoB</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</si>
  <si>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</si>
  <si>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</si>
  <si>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</si>
  <si>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</si>
  <si>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</si>
  <si>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bodeeee</t>
  </si>
  <si>
    <t>Austine</t>
  </si>
  <si>
    <t>Beatrice</t>
  </si>
  <si>
    <t>Berlin</t>
  </si>
  <si>
    <t>Dominic</t>
  </si>
  <si>
    <t>Gregory</t>
  </si>
  <si>
    <t>Mbawi</t>
  </si>
  <si>
    <t>Melissa</t>
  </si>
  <si>
    <t>Ndunge</t>
  </si>
  <si>
    <t>Osoti</t>
  </si>
  <si>
    <t>Samuel</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</si>
  <si>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</si>
  <si>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</si>
  <si>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</si>
  <si>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</si>
  <si>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</si>
  <si>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</si>
  <si>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</si>
  <si>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</si>
  <si>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</si>
  <si>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</si>
  <si>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</si>
  <si>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</si>
  <si>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</si>
  <si>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</si>
  <si>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</si>
  <si>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</si>
  <si>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</si>
  <si>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</si>
  <si>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</si>
  <si>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</si>
  <si>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</si>
  <si>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</si>
  <si>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</si>
  <si>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</si>
  <si>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</si>
  <si>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</si>
  <si>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</si>
  <si>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</si>
  <si>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</si>
  <si>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</si>
  <si>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</si>
  <si>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</si>
  <si>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</si>
  <si>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</si>
  <si>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</si>
  <si>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</si>
  <si>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</si>
  <si>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</si>
  <si>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</si>
  <si>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Apr-Jun 2021</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</si>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</sst>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9"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s>
  <borders count="123">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178">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7" xfId="0" applyBorder="1"/>
    <xf numFmtId="0" fontId="35" fillId="12" borderId="117" xfId="0" applyFont="1" applyFill="1" applyBorder="1" applyAlignment="1">
      <alignment horizontal="left" wrapText="1"/>
    </xf>
    <xf numFmtId="0" fontId="28" fillId="10" borderId="117" xfId="0" applyFont="1" applyFill="1" applyBorder="1" applyAlignment="1">
      <alignment horizontal="left"/>
    </xf>
    <xf numFmtId="0" fontId="35" fillId="0" borderId="117" xfId="0" applyFont="1" applyFill="1" applyBorder="1" applyAlignment="1">
      <alignment horizontal="left"/>
    </xf>
    <xf numFmtId="0" fontId="35" fillId="0" borderId="117" xfId="0" applyFont="1" applyFill="1" applyBorder="1" applyAlignment="1">
      <alignment horizontal="left" wrapText="1"/>
    </xf>
    <xf numFmtId="0" fontId="28" fillId="0" borderId="117" xfId="0" applyFont="1" applyFill="1" applyBorder="1" applyAlignment="1">
      <alignment horizontal="left"/>
    </xf>
    <xf numFmtId="0" fontId="0" fillId="0" borderId="117" xfId="0" applyFill="1" applyBorder="1"/>
    <xf numFmtId="0" fontId="36" fillId="0" borderId="117" xfId="0" applyFont="1" applyBorder="1" applyAlignment="1">
      <alignment horizontal="left"/>
    </xf>
    <xf numFmtId="0" fontId="29" fillId="0" borderId="117" xfId="0" applyFont="1" applyBorder="1" applyAlignment="1">
      <alignment horizontal="left"/>
    </xf>
    <xf numFmtId="0" fontId="36" fillId="16" borderId="117" xfId="0" applyFont="1" applyFill="1" applyBorder="1" applyAlignment="1">
      <alignment horizontal="left"/>
    </xf>
    <xf numFmtId="0" fontId="0" fillId="16" borderId="117" xfId="0" applyFill="1" applyBorder="1"/>
    <xf numFmtId="0" fontId="28" fillId="10"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4" fillId="0" borderId="46"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8"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2" fillId="0" borderId="18" xfId="0" applyFont="1" applyFill="1" applyBorder="1" applyAlignment="1">
      <alignment horizontal="center"/>
    </xf>
    <xf numFmtId="0" fontId="10" fillId="0" borderId="16" xfId="0" applyFont="1" applyFill="1" applyBorder="1" applyAlignment="1">
      <alignment horizontal="left" vertical="center" wrapText="1"/>
    </xf>
    <xf numFmtId="0" fontId="2" fillId="0" borderId="43"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2" fillId="0" borderId="43" xfId="0" applyFont="1" applyBorder="1" applyAlignment="1">
      <alignment horizontal="center" vertical="center"/>
    </xf>
    <xf numFmtId="0" fontId="4" fillId="0" borderId="18" xfId="0" applyFont="1" applyBorder="1" applyAlignment="1">
      <alignment horizontal="right" vertical="center"/>
    </xf>
    <xf numFmtId="0" fontId="2" fillId="0" borderId="0" xfId="0" applyFont="1" applyAlignment="1">
      <alignment horizontal="center" vertical="center"/>
    </xf>
    <xf numFmtId="0" fontId="0" fillId="0" borderId="18" xfId="0" applyBorder="1"/>
    <xf numFmtId="0" fontId="0" fillId="0" borderId="15" xfId="0" applyBorder="1"/>
    <xf numFmtId="0" fontId="0" fillId="0" borderId="16" xfId="0" applyBorder="1"/>
    <xf numFmtId="0" fontId="0" fillId="0" borderId="20" xfId="0" applyBorder="1"/>
    <xf numFmtId="0" fontId="0" fillId="0" borderId="21" xfId="0" applyBorder="1"/>
    <xf numFmtId="0" fontId="2" fillId="0" borderId="12" xfId="0" applyFont="1" applyFill="1" applyBorder="1"/>
    <xf numFmtId="0" fontId="2" fillId="4" borderId="35" xfId="0" applyFont="1" applyFill="1" applyBorder="1" applyAlignment="1" applyProtection="1">
      <alignment horizontal="center" vertical="center"/>
      <protection hidden="1"/>
    </xf>
    <xf numFmtId="0" fontId="2" fillId="0" borderId="16" xfId="0" applyFont="1" applyFill="1" applyBorder="1" applyAlignment="1">
      <alignment wrapText="1"/>
    </xf>
    <xf numFmtId="0" fontId="3" fillId="0" borderId="16"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5" xfId="0" applyFont="1" applyFill="1" applyBorder="1" applyAlignment="1">
      <alignment vertical="center"/>
    </xf>
    <xf numFmtId="0" fontId="0" fillId="0" borderId="19" xfId="0" applyBorder="1"/>
    <xf numFmtId="0" fontId="2" fillId="0" borderId="21" xfId="0" applyFont="1" applyFill="1" applyBorder="1" applyAlignment="1">
      <alignment wrapText="1"/>
    </xf>
    <xf numFmtId="0" fontId="2" fillId="0" borderId="46" xfId="0" applyFont="1" applyFill="1" applyBorder="1" applyAlignment="1">
      <alignment horizontal="right" vertical="center"/>
    </xf>
    <xf numFmtId="0" fontId="2" fillId="0" borderId="20" xfId="0" applyFont="1" applyFill="1" applyBorder="1" applyAlignment="1">
      <alignment horizontal="center" vertical="center"/>
    </xf>
    <xf numFmtId="0" fontId="2" fillId="0" borderId="21" xfId="0" applyFont="1" applyFill="1" applyBorder="1" applyAlignment="1">
      <alignment horizontal="center" vertical="center"/>
    </xf>
    <xf numFmtId="0" fontId="8" fillId="5" borderId="21" xfId="0" applyFont="1" applyFill="1" applyBorder="1"/>
    <xf numFmtId="0" fontId="0" fillId="0" borderId="17" xfId="0" applyBorder="1"/>
    <xf numFmtId="0" fontId="0" fillId="0" borderId="22" xfId="0" applyBorder="1"/>
    <xf numFmtId="0" fontId="2" fillId="0" borderId="52" xfId="0" applyFont="1" applyBorder="1"/>
    <xf numFmtId="0" fontId="2" fillId="0" borderId="120" xfId="0" applyFont="1" applyBorder="1"/>
    <xf numFmtId="0" fontId="2" fillId="0" borderId="121" xfId="0" applyFont="1" applyBorder="1"/>
    <xf numFmtId="0" fontId="4" fillId="0" borderId="87" xfId="0" applyFont="1" applyBorder="1" applyAlignment="1">
      <alignment vertical="center"/>
    </xf>
    <xf numFmtId="0" fontId="4" fillId="0" borderId="43" xfId="0" applyFont="1" applyBorder="1" applyAlignment="1">
      <alignment vertical="center"/>
    </xf>
    <xf numFmtId="0" fontId="10" fillId="0" borderId="13" xfId="0" applyFont="1" applyFill="1" applyBorder="1" applyAlignment="1">
      <alignment vertical="center"/>
    </xf>
    <xf numFmtId="0" fontId="10" fillId="0" borderId="14" xfId="0" applyFont="1" applyFill="1" applyBorder="1" applyAlignment="1">
      <alignment vertical="center"/>
    </xf>
    <xf numFmtId="0" fontId="2" fillId="0" borderId="80" xfId="0" applyFont="1" applyBorder="1"/>
    <xf numFmtId="0" fontId="22" fillId="0" borderId="20" xfId="0" applyFont="1" applyBorder="1" applyAlignment="1">
      <alignment vertical="center"/>
    </xf>
    <xf numFmtId="0" fontId="5" fillId="0" borderId="21" xfId="0" applyFont="1" applyBorder="1" applyAlignment="1">
      <alignment vertical="center"/>
    </xf>
    <xf numFmtId="0" fontId="20" fillId="0" borderId="21" xfId="0" applyFont="1" applyBorder="1" applyAlignment="1">
      <alignment horizontal="center" vertical="center"/>
    </xf>
    <xf numFmtId="0" fontId="13" fillId="0" borderId="21" xfId="0" applyFont="1" applyBorder="1" applyAlignment="1">
      <alignment vertical="center"/>
    </xf>
    <xf numFmtId="0" fontId="22" fillId="0" borderId="21" xfId="0" applyFont="1" applyBorder="1" applyAlignment="1">
      <alignment vertical="center"/>
    </xf>
    <xf numFmtId="0" fontId="22" fillId="0" borderId="15" xfId="0" applyFont="1" applyBorder="1" applyAlignment="1">
      <alignment vertical="center" wrapText="1"/>
    </xf>
    <xf numFmtId="0" fontId="17" fillId="0" borderId="16" xfId="0" applyFont="1" applyBorder="1" applyAlignment="1">
      <alignment wrapText="1"/>
    </xf>
    <xf numFmtId="0" fontId="20" fillId="0" borderId="16" xfId="0" applyFont="1" applyBorder="1" applyAlignment="1">
      <alignment horizontal="center" vertical="center" wrapText="1"/>
    </xf>
    <xf numFmtId="0" fontId="13" fillId="0" borderId="16" xfId="0" applyFont="1" applyBorder="1" applyAlignment="1">
      <alignment vertical="center" wrapText="1"/>
    </xf>
    <xf numFmtId="0" fontId="22" fillId="0" borderId="16" xfId="0" applyFont="1" applyBorder="1" applyAlignment="1">
      <alignment vertical="center" wrapText="1"/>
    </xf>
    <xf numFmtId="0" fontId="2" fillId="0" borderId="17" xfId="0" applyFont="1" applyFill="1" applyBorder="1" applyAlignment="1">
      <alignment horizontal="center" wrapText="1"/>
    </xf>
    <xf numFmtId="0" fontId="2" fillId="0" borderId="36" xfId="0" applyFont="1" applyFill="1" applyBorder="1" applyAlignment="1">
      <alignment horizontal="right" vertical="center" indent="1"/>
    </xf>
    <xf numFmtId="0" fontId="2" fillId="0" borderId="33" xfId="0" applyFont="1" applyFill="1" applyBorder="1" applyAlignment="1">
      <alignment horizontal="right" indent="1"/>
    </xf>
    <xf numFmtId="0" fontId="2" fillId="0" borderId="34" xfId="0" applyFont="1" applyFill="1" applyBorder="1" applyAlignment="1">
      <alignment horizontal="right" wrapText="1" indent="1"/>
    </xf>
    <xf numFmtId="0" fontId="4" fillId="0" borderId="15" xfId="0" applyFont="1" applyFill="1" applyBorder="1" applyAlignment="1">
      <alignment horizontal="right" vertical="center" indent="1"/>
    </xf>
    <xf numFmtId="0" fontId="7" fillId="5" borderId="18" xfId="0" applyFont="1" applyFill="1" applyBorder="1" applyAlignment="1">
      <alignment horizontal="right" vertical="center" indent="1"/>
    </xf>
    <xf numFmtId="0" fontId="4" fillId="0" borderId="18" xfId="0" applyFont="1" applyBorder="1" applyAlignment="1">
      <alignment horizontal="right" vertical="center" indent="1"/>
    </xf>
    <xf numFmtId="0" fontId="4" fillId="0" borderId="46" xfId="0" applyFont="1" applyFill="1" applyBorder="1" applyAlignment="1">
      <alignment horizontal="right" vertical="center" indent="1"/>
    </xf>
    <xf numFmtId="0" fontId="45" fillId="0" borderId="0" xfId="0" applyFont="1"/>
    <xf numFmtId="0" fontId="4" fillId="0" borderId="46" xfId="0" applyFont="1" applyBorder="1" applyAlignment="1">
      <alignment horizontal="right" vertical="center" indent="1"/>
    </xf>
    <xf numFmtId="0" fontId="4" fillId="0" borderId="46" xfId="0" applyFont="1" applyBorder="1" applyAlignment="1">
      <alignment horizontal="right" vertical="center" wrapText="1" indent="1"/>
    </xf>
    <xf numFmtId="0" fontId="2" fillId="0" borderId="36" xfId="0" applyFont="1" applyBorder="1" applyAlignment="1">
      <alignment horizontal="right" vertical="center" indent="1"/>
    </xf>
    <xf numFmtId="0" fontId="2" fillId="0" borderId="33" xfId="0" applyFont="1" applyBorder="1" applyAlignment="1">
      <alignment horizontal="right" indent="1"/>
    </xf>
    <xf numFmtId="0" fontId="2" fillId="0" borderId="34" xfId="0" applyFont="1" applyBorder="1" applyAlignment="1">
      <alignment horizontal="right" wrapText="1" indent="1"/>
    </xf>
    <xf numFmtId="0" fontId="31" fillId="2" borderId="18" xfId="0" applyFont="1" applyFill="1" applyBorder="1" applyAlignment="1">
      <alignment vertical="center"/>
    </xf>
    <xf numFmtId="0" fontId="4" fillId="0" borderId="0" xfId="0" applyFont="1" applyFill="1" applyBorder="1" applyAlignment="1">
      <alignment horizontal="left" vertical="center"/>
    </xf>
    <xf numFmtId="0" fontId="2" fillId="0" borderId="20" xfId="0" applyFont="1" applyBorder="1" applyAlignment="1">
      <alignment horizontal="right" indent="1"/>
    </xf>
    <xf numFmtId="0" fontId="2" fillId="0" borderId="15" xfId="0" applyFont="1" applyBorder="1" applyAlignment="1">
      <alignment horizontal="right" wrapText="1" indent="1"/>
    </xf>
    <xf numFmtId="0" fontId="4" fillId="0" borderId="39" xfId="0" applyFont="1" applyBorder="1" applyAlignment="1">
      <alignment horizontal="right" vertical="center" indent="1"/>
    </xf>
    <xf numFmtId="0" fontId="2" fillId="0" borderId="42" xfId="0" applyFont="1" applyBorder="1" applyAlignment="1">
      <alignment horizontal="right" vertical="center" wrapText="1" indent="1"/>
    </xf>
    <xf numFmtId="0" fontId="48" fillId="0" borderId="122" xfId="0" applyFont="1" applyBorder="1" applyAlignment="1">
      <alignment horizontal="left"/>
    </xf>
    <xf numFmtId="0" fontId="48" fillId="10" borderId="122" xfId="0" applyFont="1" applyFill="1" applyBorder="1" applyAlignment="1">
      <alignment horizontal="left" vertical="center" wrapText="1"/>
    </xf>
    <xf numFmtId="0" fontId="0" fillId="0" borderId="0" xfId="0" applyAlignment="1">
      <alignment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46"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2" fillId="0" borderId="18" xfId="0" applyFont="1" applyBorder="1" applyAlignment="1">
      <alignment horizontal="right"/>
    </xf>
    <xf numFmtId="0" fontId="2" fillId="0" borderId="0" xfId="0" applyFont="1" applyBorder="1" applyAlignment="1">
      <alignment horizontal="right"/>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7" xfId="0" applyFont="1" applyFill="1" applyBorder="1" applyAlignment="1">
      <alignment horizontal="center" vertical="center"/>
    </xf>
    <xf numFmtId="0" fontId="11" fillId="0" borderId="45"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13" fillId="0" borderId="21" xfId="0" applyFont="1" applyBorder="1" applyAlignment="1">
      <alignment horizontal="center" vertical="center"/>
    </xf>
    <xf numFmtId="0" fontId="5" fillId="0" borderId="21" xfId="0" applyFont="1" applyBorder="1" applyAlignment="1">
      <alignment horizontal="center" vertic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8" xfId="0" applyFont="1" applyFill="1" applyBorder="1" applyAlignment="1">
      <alignment horizontal="center"/>
    </xf>
    <xf numFmtId="0" fontId="9" fillId="3" borderId="22" xfId="0" applyFont="1" applyFill="1" applyBorder="1" applyAlignment="1">
      <alignment horizontal="center" vertical="center"/>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2" fillId="0" borderId="0" xfId="0" applyFont="1" applyBorder="1" applyAlignment="1">
      <alignment horizontal="right" vertical="top" wrapText="1"/>
    </xf>
    <xf numFmtId="0" fontId="23" fillId="0" borderId="0" xfId="0" applyFont="1" applyBorder="1" applyAlignment="1">
      <alignment horizontal="right" vertical="top" inden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18" fillId="3" borderId="0" xfId="0" applyFont="1" applyFill="1" applyAlignment="1">
      <alignment horizontal="center" vertical="center"/>
    </xf>
    <xf numFmtId="0" fontId="10" fillId="0" borderId="12" xfId="0" applyFont="1" applyBorder="1" applyAlignment="1">
      <alignment horizontal="left" vertical="center" wrapText="1"/>
    </xf>
    <xf numFmtId="0" fontId="10" fillId="0" borderId="16" xfId="0" applyFont="1" applyBorder="1" applyAlignment="1">
      <alignment horizontal="left" vertical="center" wrapText="1"/>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10" fillId="0" borderId="15" xfId="0" applyFont="1" applyBorder="1" applyAlignment="1">
      <alignment horizontal="left" vertical="center" wrapText="1"/>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 fillId="5" borderId="0" xfId="0" applyFont="1" applyFill="1" applyAlignment="1">
      <alignment horizontal="left" wrapText="1"/>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2" fillId="5" borderId="0" xfId="0" applyFont="1" applyFill="1" applyAlignment="1">
      <alignment horizontal="center"/>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20" fillId="0" borderId="0" xfId="0" applyFont="1" applyAlignment="1" applyProtection="1">
      <alignment horizontal="center" vertical="center"/>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1" fillId="0" borderId="0" xfId="0" applyFont="1" applyAlignment="1" applyProtection="1">
      <alignment horizontal="center" vertical="center"/>
      <protection locked="0"/>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2" fillId="0" borderId="40" xfId="0" applyFont="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xf numFmtId="0" fontId="14" fillId="0" borderId="40" xfId="0" applyFont="1" applyFill="1" applyBorder="1" applyAlignment="1">
      <alignment horizontal="center" vertical="center" wrapText="1"/>
    </xf>
    <xf numFmtId="0" fontId="22" fillId="0" borderId="21" xfId="0" applyFont="1" applyBorder="1" applyAlignment="1">
      <alignment horizontal="center" vertical="center"/>
    </xf>
    <xf numFmtId="0" fontId="21" fillId="0" borderId="22" xfId="0" applyFont="1" applyBorder="1" applyAlignment="1">
      <alignment horizontal="center" vertical="center"/>
    </xf>
    <xf numFmtId="0" fontId="44" fillId="0" borderId="18" xfId="0" applyFont="1" applyBorder="1" applyAlignment="1">
      <alignment horizontal="right" wrapText="1"/>
    </xf>
    <xf numFmtId="0" fontId="44" fillId="0" borderId="0" xfId="0" applyFont="1" applyAlignment="1">
      <alignment horizontal="right" wrapText="1"/>
    </xf>
    <xf numFmtId="0" fontId="2" fillId="0" borderId="18"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9" fillId="3" borderId="52" xfId="0" applyFont="1" applyFill="1" applyBorder="1" applyAlignment="1">
      <alignment horizontal="center" vertical="center"/>
    </xf>
    <xf numFmtId="0" fontId="2" fillId="0" borderId="15" xfId="0" applyFont="1" applyFill="1" applyBorder="1" applyAlignment="1">
      <alignment horizontal="left" vertical="center" wrapText="1"/>
    </xf>
    <xf numFmtId="0" fontId="2" fillId="0" borderId="16" xfId="0" applyFont="1" applyFill="1" applyBorder="1" applyAlignment="1">
      <alignment horizontal="left" vertical="center" wrapText="1"/>
    </xf>
    <xf numFmtId="0" fontId="2" fillId="0" borderId="20" xfId="0" applyFont="1" applyFill="1" applyBorder="1" applyAlignment="1">
      <alignment horizontal="left" vertical="center" wrapText="1"/>
    </xf>
    <xf numFmtId="0" fontId="2" fillId="0" borderId="21" xfId="0" applyFont="1" applyFill="1" applyBorder="1" applyAlignment="1">
      <alignment horizontal="left" vertical="center" wrapText="1"/>
    </xf>
    <xf numFmtId="0" fontId="2" fillId="0" borderId="18" xfId="0" applyFont="1" applyBorder="1" applyAlignment="1">
      <alignment horizontal="right" wrapText="1"/>
    </xf>
    <xf numFmtId="0" fontId="2" fillId="0" borderId="0" xfId="0" applyFont="1" applyBorder="1" applyAlignment="1">
      <alignment horizontal="right" wrapText="1"/>
    </xf>
    <xf numFmtId="0" fontId="10" fillId="0" borderId="13" xfId="0" applyFont="1" applyFill="1" applyBorder="1" applyAlignment="1">
      <alignment horizontal="left" vertical="center" wrapText="1"/>
    </xf>
    <xf numFmtId="0" fontId="10" fillId="0" borderId="14" xfId="0" applyFont="1" applyFill="1" applyBorder="1" applyAlignment="1">
      <alignment horizontal="left" vertical="center" wrapText="1"/>
    </xf>
    <xf numFmtId="0" fontId="3" fillId="0" borderId="13" xfId="0" applyFont="1" applyFill="1" applyBorder="1" applyAlignment="1">
      <alignment horizontal="center" vertical="center" wrapText="1"/>
    </xf>
    <xf numFmtId="0" fontId="18" fillId="3" borderId="13" xfId="0" applyFont="1" applyFill="1" applyBorder="1" applyAlignment="1">
      <alignment horizontal="center" vertical="center"/>
    </xf>
    <xf numFmtId="0" fontId="4" fillId="0" borderId="15" xfId="0" applyFont="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6" fillId="7" borderId="17" xfId="0" applyFont="1" applyFill="1" applyBorder="1" applyAlignment="1">
      <alignment horizontal="left" vertical="center"/>
    </xf>
    <xf numFmtId="0" fontId="10" fillId="0" borderId="15" xfId="0" applyFont="1" applyFill="1" applyBorder="1" applyAlignment="1">
      <alignment horizontal="left" vertical="center" wrapText="1"/>
    </xf>
    <xf numFmtId="0" fontId="10" fillId="0" borderId="17" xfId="0" applyFont="1" applyFill="1" applyBorder="1" applyAlignment="1">
      <alignment horizontal="left" vertical="center" wrapText="1"/>
    </xf>
    <xf numFmtId="0" fontId="10" fillId="0" borderId="17" xfId="0" applyFont="1" applyFill="1" applyBorder="1" applyAlignment="1">
      <alignment horizontal="left" vertical="center"/>
    </xf>
    <xf numFmtId="0" fontId="2" fillId="0" borderId="0" xfId="0" applyFont="1" applyBorder="1" applyAlignment="1">
      <alignment horizontal="center"/>
    </xf>
    <xf numFmtId="0" fontId="2" fillId="0" borderId="19" xfId="0" applyFont="1" applyBorder="1" applyAlignment="1">
      <alignment horizontal="center"/>
    </xf>
    <xf numFmtId="0" fontId="4" fillId="0" borderId="46" xfId="0" applyFont="1" applyFill="1" applyBorder="1" applyAlignment="1">
      <alignment horizontal="right" vertical="center" indent="1"/>
    </xf>
    <xf numFmtId="0" fontId="4" fillId="0" borderId="0" xfId="0" applyFont="1" applyFill="1" applyBorder="1" applyAlignment="1">
      <alignment horizontal="right" vertical="center" indent="1"/>
    </xf>
    <xf numFmtId="0" fontId="4" fillId="0" borderId="18" xfId="0" applyFont="1" applyFill="1" applyBorder="1" applyAlignment="1">
      <alignment horizontal="right" vertical="center" wrapText="1" indent="1"/>
    </xf>
    <xf numFmtId="0" fontId="4" fillId="0" borderId="0" xfId="0" applyFont="1" applyFill="1" applyBorder="1" applyAlignment="1">
      <alignment horizontal="right" vertical="center" wrapText="1" indent="1"/>
    </xf>
    <xf numFmtId="0" fontId="4" fillId="0" borderId="119" xfId="0" applyFont="1" applyBorder="1" applyAlignment="1">
      <alignment horizontal="left" vertical="center" indent="1"/>
    </xf>
    <xf numFmtId="0" fontId="4" fillId="0" borderId="120" xfId="0" applyFont="1" applyBorder="1" applyAlignment="1">
      <alignment horizontal="left" vertical="center" indent="1"/>
    </xf>
    <xf numFmtId="0" fontId="21" fillId="0" borderId="16" xfId="0" applyFont="1" applyBorder="1" applyAlignment="1" applyProtection="1">
      <alignment horizontal="center" vertical="center" wrapText="1"/>
    </xf>
    <xf numFmtId="0" fontId="22" fillId="0" borderId="16" xfId="0" applyFont="1" applyBorder="1" applyAlignment="1">
      <alignment horizontal="center" vertical="center" wrapText="1"/>
    </xf>
    <xf numFmtId="0" fontId="21" fillId="0" borderId="13" xfId="0" applyFont="1" applyBorder="1" applyAlignment="1">
      <alignment horizontal="center"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46" fillId="2" borderId="22" xfId="0" applyFont="1" applyFill="1" applyBorder="1" applyAlignment="1">
      <alignment horizontal="left" vertical="center" wrapText="1"/>
    </xf>
    <xf numFmtId="0" fontId="2" fillId="0" borderId="34" xfId="0" applyFont="1" applyFill="1" applyBorder="1" applyAlignment="1">
      <alignment horizontal="right" vertical="center" wrapText="1" indent="1"/>
    </xf>
    <xf numFmtId="0" fontId="2" fillId="0" borderId="36" xfId="0" applyFont="1" applyFill="1" applyBorder="1" applyAlignment="1">
      <alignment horizontal="right" vertical="center" wrapText="1" indent="1"/>
    </xf>
    <xf numFmtId="0" fontId="16" fillId="2" borderId="18"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9" xfId="0" applyFont="1" applyFill="1" applyBorder="1" applyAlignment="1">
      <alignment horizontal="left" vertical="center"/>
    </xf>
    <xf numFmtId="0" fontId="46" fillId="2" borderId="15" xfId="0" applyFont="1" applyFill="1" applyBorder="1" applyAlignment="1">
      <alignment horizontal="left" vertical="center"/>
    </xf>
    <xf numFmtId="0" fontId="46" fillId="2" borderId="16" xfId="0" applyFont="1" applyFill="1" applyBorder="1" applyAlignment="1">
      <alignment horizontal="left" vertical="center"/>
    </xf>
    <xf numFmtId="0" fontId="16" fillId="2" borderId="15" xfId="0" applyFont="1" applyFill="1" applyBorder="1" applyAlignment="1">
      <alignment horizontal="left" vertical="center"/>
    </xf>
    <xf numFmtId="0" fontId="16" fillId="2" borderId="16" xfId="0" applyFont="1" applyFill="1" applyBorder="1" applyAlignment="1">
      <alignment horizontal="left" vertical="center"/>
    </xf>
    <xf numFmtId="0" fontId="16" fillId="3" borderId="20" xfId="0" applyFont="1" applyFill="1" applyBorder="1" applyAlignment="1">
      <alignment horizontal="center" vertical="center"/>
    </xf>
    <xf numFmtId="0" fontId="16" fillId="3" borderId="22" xfId="0" applyFont="1" applyFill="1" applyBorder="1" applyAlignment="1">
      <alignment horizontal="center" vertical="center"/>
    </xf>
    <xf numFmtId="0" fontId="13" fillId="0" borderId="12" xfId="0" applyFont="1" applyFill="1" applyBorder="1" applyAlignment="1">
      <alignment horizontal="left" vertical="center" indent="1"/>
    </xf>
    <xf numFmtId="0" fontId="13" fillId="0" borderId="13" xfId="0" applyFont="1" applyFill="1" applyBorder="1" applyAlignment="1">
      <alignment horizontal="left" vertical="center" indent="1"/>
    </xf>
    <xf numFmtId="0" fontId="47" fillId="3" borderId="20" xfId="0" applyFont="1" applyFill="1" applyBorder="1" applyAlignment="1">
      <alignment horizontal="center" vertical="center"/>
    </xf>
    <xf numFmtId="0" fontId="47" fillId="3" borderId="22" xfId="0" applyFont="1" applyFill="1" applyBorder="1" applyAlignment="1">
      <alignment horizontal="center" vertical="center"/>
    </xf>
    <xf numFmtId="0" fontId="2" fillId="0" borderId="34" xfId="0" applyFont="1" applyBorder="1" applyAlignment="1">
      <alignment horizontal="right" vertical="center" wrapText="1" indent="1"/>
    </xf>
    <xf numFmtId="0" fontId="2" fillId="0" borderId="36" xfId="0" applyFont="1" applyBorder="1" applyAlignment="1">
      <alignment horizontal="right" vertical="center" wrapText="1" indent="1"/>
    </xf>
    <xf numFmtId="0" fontId="48" fillId="10" borderId="122" xfId="0" applyFont="1" applyFill="1" applyBorder="1" applyAlignment="1">
      <alignment horizontal="left" wrapText="1"/>
    </xf>
    <xf numFmtId="0" fontId="48" fillId="10" borderId="122" xfId="1" applyFont="1" applyFill="1" applyBorder="1" applyAlignment="1">
      <alignment horizontal="left"/>
    </xf>
    <xf numFmtId="0" fontId="27" fillId="0" borderId="0" xfId="1"/>
    <xf numFmtId="0" fontId="48" fillId="10" borderId="122" xfId="1" applyFont="1" applyFill="1" applyBorder="1" applyAlignment="1">
      <alignment horizontal="left" wrapText="1"/>
    </xf>
    <xf numFmtId="0" fontId="48" fillId="0" borderId="122" xfId="1" applyFont="1" applyBorder="1" applyAlignment="1">
      <alignment horizontal="left"/>
    </xf>
    <xf numFmtId="0" fontId="48" fillId="0" borderId="122" xfId="1" applyFont="1" applyBorder="1" applyAlignment="1">
      <alignment horizontal="left"/>
    </xf>
    <xf numFmtId="0" fontId="0" fillId="0" borderId="0" xfId="0" applyAlignment="1"/>
    <xf numFmtId="0" fontId="27" fillId="0" borderId="118" xfId="1" applyBorder="1" applyAlignment="1"/>
    <xf numFmtId="0" fontId="48" fillId="10" borderId="122" xfId="1" applyFont="1" applyFill="1" applyBorder="1" applyAlignment="1">
      <alignment horizontal="left" vertical="top" wrapText="1"/>
    </xf>
    <xf numFmtId="0" fontId="48" fillId="10" borderId="122" xfId="1" applyFont="1" applyFill="1" applyBorder="1" applyAlignment="1">
      <alignment horizontal="left" wrapText="1"/>
    </xf>
    <xf numFmtId="0" fontId="48" fillId="0" borderId="122" xfId="1" applyFont="1" applyBorder="1" applyAlignment="1">
      <alignment horizontal="left"/>
    </xf>
    <xf numFmtId="0" fontId="48" fillId="10" borderId="122" xfId="1" applyFont="1" applyFill="1" applyBorder="1" applyAlignment="1">
      <alignment horizontal="left" wrapText="1"/>
    </xf>
    <xf numFmtId="0" fontId="0" fillId="0" borderId="0" xfId="0" applyAlignment="1">
      <alignment vertical="top"/>
    </xf>
    <xf numFmtId="0" fontId="48" fillId="0" borderId="122" xfId="1" applyFont="1" applyBorder="1" applyAlignment="1">
      <alignment horizontal="left" vertical="top"/>
    </xf>
  </cellXfs>
  <cellStyles count="4">
    <cellStyle name="Comma" xfId="2" builtinId="3"/>
    <cellStyle name="Normal" xfId="0" builtinId="0"/>
    <cellStyle name="Normal 2" xfId="1" xr:uid="{CD90C4B2-66EB-4362-BEE4-A20C644D3994}"/>
    <cellStyle name="Percent" xfId="3" builtinId="5"/>
  </cellStyles>
  <dxfs count="288">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87"/>
      <tableStyleElement type="headerRow" dxfId="28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connections" Target="connections.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8"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zoomScale="93" zoomScaleNormal="93" zoomScaleSheetLayoutView="67" workbookViewId="0">
      <pane xSplit="1" ySplit="2" topLeftCell="B3" activePane="bottomRight" state="frozen"/>
      <selection activeCell="D2" sqref="D2:G2"/>
      <selection pane="topRight" activeCell="D2" sqref="D2:G2"/>
      <selection pane="bottomLeft" activeCell="D2" sqref="D2:G2"/>
      <selection pane="bottomRight" activeCell="F16" sqref="F16"/>
    </sheetView>
  </sheetViews>
  <sheetFormatPr defaultColWidth="9.1328125" defaultRowHeight="13.9" x14ac:dyDescent="0.4"/>
  <cols>
    <col min="1" max="1" width="9.1328125" style="1"/>
    <col min="2" max="2" width="21.1328125" style="1" customWidth="1"/>
    <col min="3" max="3" width="15.53125" style="1" customWidth="1"/>
    <col min="4" max="4" width="11.6640625" style="1" customWidth="1"/>
    <col min="5" max="5" width="10.46484375" style="1" customWidth="1"/>
    <col min="6" max="6" width="8" style="1" customWidth="1"/>
    <col min="7" max="7" width="9.1328125" style="1"/>
    <col min="8" max="8" width="10.46484375" style="1" customWidth="1"/>
    <col min="9" max="15" width="9.1328125" style="1"/>
    <col min="16" max="16" width="16.1328125" style="1" customWidth="1"/>
    <col min="17" max="17" width="9.1328125" style="1"/>
    <col min="18" max="18" width="9.1328125" style="28"/>
    <col min="19" max="16384" width="9.1328125" style="1"/>
  </cols>
  <sheetData>
    <row r="1" spans="2:20" x14ac:dyDescent="0.4">
      <c r="B1" s="15"/>
      <c r="C1" s="16"/>
      <c r="D1" s="16"/>
      <c r="E1" s="16"/>
      <c r="F1" s="16"/>
      <c r="G1" s="16"/>
      <c r="H1" s="16"/>
      <c r="I1" s="16"/>
      <c r="J1" s="16"/>
      <c r="K1" s="16"/>
      <c r="L1" s="16"/>
      <c r="M1" s="16"/>
      <c r="N1" s="16"/>
      <c r="O1" s="16"/>
      <c r="P1" s="17"/>
      <c r="Q1" s="468"/>
    </row>
    <row r="2" spans="2:20" ht="20.25" customHeight="1" x14ac:dyDescent="0.4">
      <c r="B2" s="145" t="s">
        <v>34</v>
      </c>
      <c r="C2" s="144"/>
      <c r="D2" s="822" t="s">
        <v>1607</v>
      </c>
      <c r="E2" s="822"/>
      <c r="F2" s="822"/>
      <c r="G2" s="822"/>
      <c r="H2" s="482">
        <f>IFERROR(VLOOKUP(D2,Facilities!F1:H200,2,FALSE),"")</f>
        <v>11111</v>
      </c>
      <c r="I2" s="717" t="s">
        <v>70</v>
      </c>
      <c r="J2" s="717"/>
      <c r="K2" s="717"/>
      <c r="L2" s="490" t="str">
        <f>'Testing-HTS_TST'!K2</f>
        <v>DSD</v>
      </c>
      <c r="M2" s="57"/>
      <c r="N2" s="144" t="s">
        <v>35</v>
      </c>
      <c r="O2" s="718">
        <f>VMMC_CIRC!A2</f>
        <v>0</v>
      </c>
      <c r="P2" s="718"/>
      <c r="Q2" s="468"/>
    </row>
    <row r="3" spans="2:20" ht="30.75" customHeight="1" x14ac:dyDescent="0.4">
      <c r="B3" s="780" t="str">
        <f>_xlfn.CONCAT(L2,": VMMC_CIRC")</f>
        <v>DSD: VMMC_CIRC</v>
      </c>
      <c r="C3" s="781"/>
      <c r="D3" s="781"/>
      <c r="E3" s="781"/>
      <c r="F3" s="781"/>
      <c r="G3" s="781"/>
      <c r="H3" s="781"/>
      <c r="I3" s="781"/>
      <c r="J3" s="781"/>
      <c r="K3" s="781"/>
      <c r="L3" s="781"/>
      <c r="M3" s="781"/>
      <c r="N3" s="781"/>
      <c r="O3" s="781"/>
      <c r="P3" s="782"/>
      <c r="Q3" s="468"/>
      <c r="R3" s="7"/>
      <c r="S3" s="7"/>
    </row>
    <row r="4" spans="2:20" ht="15" customHeight="1" x14ac:dyDescent="0.4">
      <c r="B4" s="783" t="s">
        <v>0</v>
      </c>
      <c r="C4" s="784"/>
      <c r="D4" s="823" t="s">
        <v>1</v>
      </c>
      <c r="E4" s="823"/>
      <c r="F4" s="823"/>
      <c r="G4" s="823"/>
      <c r="H4" s="823"/>
      <c r="I4" s="823"/>
      <c r="J4" s="823"/>
      <c r="K4" s="823"/>
      <c r="L4" s="823"/>
      <c r="M4" s="823"/>
      <c r="N4" s="823"/>
      <c r="O4" s="823"/>
      <c r="P4" s="824"/>
      <c r="Q4" s="468"/>
      <c r="R4" s="485" cm="1">
        <f t="array" ref="R4">_xlfn.UNIQUE(VMMC_CIRC!D2:D4)</f>
        <v>0</v>
      </c>
      <c r="S4" s="483"/>
      <c r="T4" s="483"/>
    </row>
    <row r="5" spans="2:20" ht="25.5" customHeight="1" x14ac:dyDescent="0.4">
      <c r="B5" s="785"/>
      <c r="C5" s="786"/>
      <c r="D5" s="825"/>
      <c r="E5" s="825"/>
      <c r="F5" s="825"/>
      <c r="G5" s="825"/>
      <c r="H5" s="825"/>
      <c r="I5" s="825"/>
      <c r="J5" s="825"/>
      <c r="K5" s="825"/>
      <c r="L5" s="825"/>
      <c r="M5" s="825"/>
      <c r="N5" s="825"/>
      <c r="O5" s="825"/>
      <c r="P5" s="826"/>
      <c r="Q5" s="468"/>
      <c r="R5" s="485"/>
      <c r="S5" s="483"/>
      <c r="T5" s="483"/>
    </row>
    <row r="6" spans="2:20" ht="9.75" customHeight="1" x14ac:dyDescent="0.4">
      <c r="B6" s="33"/>
      <c r="C6" s="8"/>
      <c r="D6" s="8"/>
      <c r="E6" s="4"/>
      <c r="F6" s="4"/>
      <c r="G6" s="4"/>
      <c r="H6" s="4"/>
      <c r="I6" s="4"/>
      <c r="J6" s="4"/>
      <c r="K6" s="4"/>
      <c r="L6" s="4"/>
      <c r="M6" s="4"/>
      <c r="N6" s="4"/>
      <c r="O6" s="4"/>
      <c r="P6" s="34"/>
      <c r="Q6" s="468"/>
      <c r="R6" s="485"/>
      <c r="S6" s="483"/>
      <c r="T6" s="483"/>
    </row>
    <row r="7" spans="2:20" ht="27" customHeight="1" x14ac:dyDescent="0.4">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4">
      <c r="B8" s="471"/>
      <c r="C8" s="10"/>
      <c r="D8" s="11"/>
      <c r="E8" s="3"/>
      <c r="F8" s="3"/>
      <c r="G8" s="3"/>
      <c r="H8" s="3"/>
      <c r="I8" s="3"/>
      <c r="J8" s="3"/>
      <c r="K8" s="3"/>
      <c r="L8" s="3"/>
      <c r="M8" s="3"/>
      <c r="N8" s="3"/>
      <c r="O8" s="3"/>
      <c r="P8" s="36"/>
      <c r="Q8" s="468"/>
      <c r="R8" s="483"/>
      <c r="S8" s="483"/>
      <c r="T8" s="483"/>
    </row>
    <row r="9" spans="2:20" ht="36.75" customHeight="1" x14ac:dyDescent="0.4">
      <c r="B9" s="812" t="s">
        <v>3</v>
      </c>
      <c r="C9" s="813"/>
      <c r="D9" s="747" t="s">
        <v>4</v>
      </c>
      <c r="E9" s="747"/>
      <c r="F9" s="747"/>
      <c r="G9" s="747"/>
      <c r="H9" s="747"/>
      <c r="I9" s="747"/>
      <c r="J9" s="747"/>
      <c r="K9" s="747"/>
      <c r="L9" s="747"/>
      <c r="M9" s="747"/>
      <c r="N9" s="747"/>
      <c r="O9" s="747"/>
      <c r="P9" s="748"/>
      <c r="Q9" s="468"/>
      <c r="R9" s="483"/>
      <c r="S9" s="483"/>
      <c r="T9" s="483"/>
    </row>
    <row r="10" spans="2:20" ht="6.75" customHeight="1" x14ac:dyDescent="0.4">
      <c r="B10" s="116"/>
      <c r="C10" s="332"/>
      <c r="D10" s="112"/>
      <c r="E10" s="112"/>
      <c r="F10" s="112"/>
      <c r="G10" s="112"/>
      <c r="H10" s="112"/>
      <c r="I10" s="112"/>
      <c r="J10" s="112"/>
      <c r="K10" s="112"/>
      <c r="L10" s="112"/>
      <c r="M10" s="112"/>
      <c r="N10" s="112"/>
      <c r="O10" s="112"/>
      <c r="P10" s="117"/>
      <c r="Q10" s="468"/>
      <c r="R10" s="483"/>
      <c r="S10" s="483"/>
      <c r="T10" s="483"/>
    </row>
    <row r="11" spans="2:20" x14ac:dyDescent="0.4">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4">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4">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4">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4">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4">
      <c r="B16" s="334"/>
      <c r="C16" s="335"/>
      <c r="D16" s="336"/>
      <c r="E16" s="114"/>
      <c r="F16" s="114"/>
      <c r="G16" s="114"/>
      <c r="H16" s="114"/>
      <c r="I16" s="114"/>
      <c r="J16" s="114"/>
      <c r="K16" s="114"/>
      <c r="L16" s="114"/>
      <c r="M16" s="114"/>
      <c r="N16" s="114"/>
      <c r="O16" s="114"/>
      <c r="P16" s="121"/>
      <c r="Q16" s="468"/>
      <c r="R16" s="483"/>
      <c r="S16" s="3"/>
    </row>
    <row r="17" spans="2:19" ht="39.75" customHeight="1" x14ac:dyDescent="0.4">
      <c r="B17" s="812" t="s">
        <v>3</v>
      </c>
      <c r="C17" s="813"/>
      <c r="D17" s="747" t="s">
        <v>7</v>
      </c>
      <c r="E17" s="747"/>
      <c r="F17" s="747"/>
      <c r="G17" s="747"/>
      <c r="H17" s="747"/>
      <c r="I17" s="747"/>
      <c r="J17" s="747"/>
      <c r="K17" s="747"/>
      <c r="L17" s="747"/>
      <c r="M17" s="747"/>
      <c r="N17" s="747"/>
      <c r="O17" s="747"/>
      <c r="P17" s="748"/>
      <c r="Q17" s="468"/>
      <c r="R17" s="483"/>
      <c r="S17" s="3"/>
    </row>
    <row r="18" spans="2:19" ht="33.75" customHeight="1" x14ac:dyDescent="0.4">
      <c r="B18" s="814" t="s">
        <v>8</v>
      </c>
      <c r="C18" s="815"/>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4">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4">
      <c r="B20" s="120"/>
      <c r="C20" s="114"/>
      <c r="D20" s="114"/>
      <c r="E20" s="114"/>
      <c r="F20" s="114"/>
      <c r="G20" s="114"/>
      <c r="H20" s="114"/>
      <c r="I20" s="114"/>
      <c r="J20" s="114"/>
      <c r="K20" s="114"/>
      <c r="L20" s="114"/>
      <c r="M20" s="114"/>
      <c r="N20" s="114"/>
      <c r="O20" s="114"/>
      <c r="P20" s="121"/>
      <c r="Q20" s="468"/>
      <c r="R20" s="483"/>
      <c r="S20" s="3"/>
    </row>
    <row r="21" spans="2:19" ht="34.5" customHeight="1" x14ac:dyDescent="0.4">
      <c r="B21" s="816" t="s">
        <v>10</v>
      </c>
      <c r="C21" s="817"/>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4">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4">
      <c r="B23" s="120"/>
      <c r="C23" s="114"/>
      <c r="D23" s="114"/>
      <c r="E23" s="114"/>
      <c r="F23" s="114"/>
      <c r="G23" s="114"/>
      <c r="H23" s="114"/>
      <c r="I23" s="114"/>
      <c r="J23" s="114"/>
      <c r="K23" s="114"/>
      <c r="L23" s="114"/>
      <c r="M23" s="114"/>
      <c r="N23" s="114"/>
      <c r="O23" s="114"/>
      <c r="P23" s="121"/>
      <c r="Q23" s="3"/>
      <c r="R23" s="483"/>
      <c r="S23" s="3"/>
    </row>
    <row r="24" spans="2:19" ht="36" customHeight="1" x14ac:dyDescent="0.4">
      <c r="B24" s="818" t="s">
        <v>11</v>
      </c>
      <c r="C24" s="819"/>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4">
      <c r="B25" s="818"/>
      <c r="C25" s="819"/>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4">
      <c r="B26" s="323"/>
      <c r="C26" s="329"/>
      <c r="D26" s="114"/>
      <c r="E26" s="114"/>
      <c r="F26" s="114"/>
      <c r="G26" s="114"/>
      <c r="H26" s="114"/>
      <c r="I26" s="114"/>
      <c r="J26" s="114"/>
      <c r="K26" s="114"/>
      <c r="L26" s="114"/>
      <c r="M26" s="114"/>
      <c r="N26" s="114"/>
      <c r="O26" s="114"/>
      <c r="P26" s="121"/>
      <c r="Q26" s="3"/>
      <c r="R26" s="483"/>
      <c r="S26" s="3"/>
    </row>
    <row r="27" spans="2:19" ht="8.25" customHeight="1" x14ac:dyDescent="0.4">
      <c r="B27" s="116"/>
      <c r="C27" s="112"/>
      <c r="D27" s="333"/>
      <c r="E27" s="112"/>
      <c r="F27" s="112"/>
      <c r="G27" s="112"/>
      <c r="H27" s="112"/>
      <c r="I27" s="112"/>
      <c r="J27" s="112"/>
      <c r="K27" s="112"/>
      <c r="L27" s="112"/>
      <c r="M27" s="112"/>
      <c r="N27" s="112"/>
      <c r="O27" s="112"/>
      <c r="P27" s="117"/>
      <c r="Q27" s="3"/>
      <c r="R27" s="483"/>
      <c r="S27" s="3"/>
    </row>
    <row r="28" spans="2:19" ht="30" customHeight="1" x14ac:dyDescent="0.4">
      <c r="B28" s="715" t="s">
        <v>6</v>
      </c>
      <c r="C28" s="820"/>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4">
      <c r="B29" s="339"/>
      <c r="C29" s="340"/>
      <c r="D29" s="470"/>
      <c r="E29" s="114"/>
      <c r="F29" s="114"/>
      <c r="G29" s="114"/>
      <c r="H29" s="114"/>
      <c r="I29" s="114"/>
      <c r="J29" s="114"/>
      <c r="K29" s="114"/>
      <c r="L29" s="114"/>
      <c r="M29" s="114"/>
      <c r="N29" s="114"/>
      <c r="O29" s="114"/>
      <c r="P29" s="121"/>
      <c r="Q29" s="3"/>
      <c r="R29" s="483"/>
      <c r="S29" s="3"/>
    </row>
    <row r="30" spans="2:19" ht="44.25" customHeight="1" x14ac:dyDescent="0.4">
      <c r="B30" s="756" t="s">
        <v>3</v>
      </c>
      <c r="C30" s="757"/>
      <c r="D30" s="797" t="s">
        <v>12</v>
      </c>
      <c r="E30" s="797"/>
      <c r="F30" s="797"/>
      <c r="G30" s="797"/>
      <c r="H30" s="797"/>
      <c r="I30" s="797"/>
      <c r="J30" s="797"/>
      <c r="K30" s="797"/>
      <c r="L30" s="797"/>
      <c r="M30" s="797"/>
      <c r="N30" s="797"/>
      <c r="O30" s="797"/>
      <c r="P30" s="798"/>
      <c r="Q30" s="469"/>
      <c r="R30" s="483"/>
      <c r="S30" s="3"/>
    </row>
    <row r="31" spans="2:19" ht="25.5" customHeight="1" x14ac:dyDescent="0.4">
      <c r="B31" s="324"/>
      <c r="C31" s="343"/>
      <c r="D31" s="325" t="s">
        <v>13</v>
      </c>
      <c r="E31" s="326"/>
      <c r="F31" s="326"/>
      <c r="G31" s="327"/>
      <c r="H31" s="327"/>
      <c r="I31" s="327"/>
      <c r="J31" s="821" t="s">
        <v>14</v>
      </c>
      <c r="K31" s="821"/>
      <c r="L31" s="327"/>
      <c r="M31" s="327"/>
      <c r="N31" s="327"/>
      <c r="O31" s="327"/>
      <c r="P31" s="328"/>
      <c r="Q31" s="3"/>
      <c r="R31" s="483"/>
      <c r="S31" s="3"/>
    </row>
    <row r="32" spans="2:19" ht="40.5" customHeight="1" x14ac:dyDescent="0.4">
      <c r="B32" s="39"/>
      <c r="C32" s="2"/>
      <c r="D32" s="2"/>
      <c r="E32" s="3"/>
      <c r="F32" s="810" t="s">
        <v>16</v>
      </c>
      <c r="G32" s="810"/>
      <c r="H32" s="810"/>
      <c r="I32" s="810"/>
      <c r="J32" s="811" t="s">
        <v>17</v>
      </c>
      <c r="K32" s="811"/>
      <c r="L32" s="811"/>
      <c r="M32" s="811"/>
      <c r="N32" s="3"/>
      <c r="O32" s="3"/>
      <c r="P32" s="36"/>
      <c r="Q32" s="3"/>
      <c r="R32" s="483"/>
      <c r="S32" s="3"/>
    </row>
    <row r="33" spans="2:21" ht="30" customHeight="1" x14ac:dyDescent="0.4">
      <c r="B33" s="803" t="s">
        <v>15</v>
      </c>
      <c r="C33" s="804"/>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4">
      <c r="B34" s="37"/>
      <c r="C34" s="3"/>
      <c r="D34" s="3"/>
      <c r="E34" s="3"/>
      <c r="F34" s="3"/>
      <c r="G34" s="3"/>
      <c r="H34" s="3"/>
      <c r="I34" s="3"/>
      <c r="J34" s="322"/>
      <c r="K34" s="322"/>
      <c r="L34" s="322"/>
      <c r="M34" s="3"/>
      <c r="N34" s="3"/>
      <c r="O34" s="3"/>
      <c r="P34" s="36"/>
      <c r="Q34" s="3"/>
      <c r="R34" s="483"/>
      <c r="S34" s="3"/>
      <c r="U34" s="477"/>
    </row>
    <row r="35" spans="2:21" ht="47.25" customHeight="1" x14ac:dyDescent="0.4">
      <c r="B35" s="43"/>
      <c r="C35" s="12"/>
      <c r="D35" s="12"/>
      <c r="E35" s="12"/>
      <c r="F35" s="805" t="s">
        <v>19</v>
      </c>
      <c r="G35" s="805"/>
      <c r="H35" s="805"/>
      <c r="I35" s="805"/>
      <c r="J35" s="805" t="s">
        <v>17</v>
      </c>
      <c r="K35" s="805"/>
      <c r="L35" s="805"/>
      <c r="M35" s="805"/>
      <c r="N35" s="12"/>
      <c r="O35" s="12"/>
      <c r="P35" s="38"/>
      <c r="Q35" s="3"/>
      <c r="R35" s="483"/>
      <c r="S35" s="3"/>
    </row>
    <row r="36" spans="2:21" ht="27" customHeight="1" x14ac:dyDescent="0.4">
      <c r="B36" s="806" t="s">
        <v>18</v>
      </c>
      <c r="C36" s="807"/>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4">
      <c r="B37" s="41"/>
      <c r="C37" s="13"/>
      <c r="D37" s="13"/>
      <c r="E37" s="13"/>
      <c r="F37" s="13"/>
      <c r="G37" s="13"/>
      <c r="H37" s="13"/>
      <c r="I37" s="13"/>
      <c r="J37" s="13"/>
      <c r="K37" s="13"/>
      <c r="L37" s="13"/>
      <c r="M37" s="13"/>
      <c r="N37" s="13"/>
      <c r="O37" s="13"/>
      <c r="P37" s="42"/>
      <c r="Q37" s="3"/>
      <c r="R37" s="483"/>
      <c r="S37" s="3"/>
    </row>
    <row r="38" spans="2:21" ht="9.75" customHeight="1" x14ac:dyDescent="0.4">
      <c r="B38" s="37"/>
      <c r="C38" s="3"/>
      <c r="D38" s="13"/>
      <c r="E38" s="3"/>
      <c r="F38" s="3"/>
      <c r="G38" s="13"/>
      <c r="H38" s="3"/>
      <c r="I38" s="3"/>
      <c r="J38" s="3"/>
      <c r="K38" s="13"/>
      <c r="L38" s="3"/>
      <c r="M38" s="3"/>
      <c r="N38" s="3"/>
      <c r="O38" s="3"/>
      <c r="P38" s="36"/>
      <c r="Q38" s="3"/>
      <c r="R38" s="483"/>
      <c r="S38" s="3"/>
    </row>
    <row r="39" spans="2:21" ht="30.75" customHeight="1" x14ac:dyDescent="0.4">
      <c r="B39" s="808" t="s">
        <v>6</v>
      </c>
      <c r="C39" s="809"/>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4">
      <c r="B40" s="44"/>
      <c r="C40" s="45"/>
      <c r="D40" s="45"/>
      <c r="E40" s="45"/>
      <c r="F40" s="45"/>
      <c r="G40" s="45"/>
      <c r="H40" s="45"/>
      <c r="I40" s="45"/>
      <c r="J40" s="45"/>
      <c r="K40" s="45"/>
      <c r="L40" s="45"/>
      <c r="M40" s="45"/>
      <c r="N40" s="45"/>
      <c r="O40" s="45"/>
      <c r="P40" s="46"/>
      <c r="Q40" s="3"/>
      <c r="R40" s="483"/>
      <c r="S40" s="3"/>
    </row>
    <row r="41" spans="2:21" x14ac:dyDescent="0.4">
      <c r="B41" s="3"/>
      <c r="C41" s="3"/>
      <c r="D41" s="3"/>
      <c r="E41" s="3"/>
      <c r="F41" s="3"/>
      <c r="G41" s="3"/>
      <c r="H41" s="3"/>
      <c r="I41" s="3"/>
      <c r="J41" s="3"/>
      <c r="K41" s="3"/>
      <c r="L41" s="3"/>
      <c r="M41" s="3"/>
      <c r="N41" s="3"/>
      <c r="O41" s="3"/>
      <c r="P41" s="3"/>
      <c r="Q41" s="3"/>
      <c r="S41" s="3"/>
    </row>
    <row r="42" spans="2:21" x14ac:dyDescent="0.4">
      <c r="B42" s="3"/>
      <c r="C42" s="3"/>
      <c r="D42" s="3"/>
      <c r="E42" s="3"/>
      <c r="F42" s="3"/>
      <c r="G42" s="3"/>
      <c r="H42" s="3"/>
      <c r="I42" s="3"/>
      <c r="J42" s="3"/>
      <c r="K42" s="3"/>
      <c r="L42" s="3"/>
      <c r="M42" s="3"/>
      <c r="N42" s="3"/>
      <c r="O42" s="3"/>
      <c r="P42" s="3"/>
      <c r="Q42" s="3"/>
      <c r="R42" s="483"/>
      <c r="S42" s="3"/>
    </row>
    <row r="43" spans="2:21" x14ac:dyDescent="0.4">
      <c r="B43" s="3"/>
      <c r="C43" s="3"/>
      <c r="D43" s="3"/>
      <c r="E43" s="3"/>
      <c r="F43" s="3"/>
      <c r="G43" s="3"/>
      <c r="H43" s="3"/>
      <c r="I43" s="3"/>
      <c r="J43" s="3"/>
      <c r="K43" s="3"/>
      <c r="L43" s="3"/>
      <c r="M43" s="3"/>
      <c r="N43" s="3"/>
      <c r="O43" s="3"/>
      <c r="P43" s="3"/>
      <c r="Q43" s="3"/>
      <c r="R43" s="483"/>
      <c r="S43" s="3"/>
    </row>
    <row r="44" spans="2:21" x14ac:dyDescent="0.4">
      <c r="B44" s="3"/>
      <c r="C44" s="3"/>
      <c r="D44" s="3"/>
      <c r="E44" s="3"/>
      <c r="F44" s="3"/>
      <c r="G44" s="3"/>
      <c r="H44" s="3"/>
      <c r="I44" s="3"/>
      <c r="J44" s="3"/>
      <c r="K44" s="3"/>
      <c r="L44" s="3"/>
      <c r="M44" s="3"/>
      <c r="N44" s="3"/>
      <c r="O44" s="3"/>
      <c r="P44" s="3"/>
      <c r="Q44" s="3"/>
      <c r="R44" s="483"/>
      <c r="S44" s="3"/>
    </row>
    <row r="45" spans="2:21" x14ac:dyDescent="0.4">
      <c r="B45" s="315"/>
      <c r="C45" s="316"/>
      <c r="D45" s="316"/>
      <c r="E45" s="316"/>
      <c r="F45" s="316"/>
      <c r="G45" s="316"/>
      <c r="H45" s="316"/>
      <c r="I45" s="316"/>
      <c r="J45" s="316"/>
      <c r="K45" s="316"/>
      <c r="L45" s="316"/>
      <c r="M45" s="316"/>
      <c r="N45" s="316"/>
      <c r="O45" s="316"/>
      <c r="P45" s="317"/>
      <c r="Q45" s="468"/>
      <c r="R45" s="483"/>
      <c r="S45" s="3"/>
    </row>
    <row r="46" spans="2:21" ht="23.25" customHeight="1" x14ac:dyDescent="0.4">
      <c r="B46" s="318" t="s">
        <v>34</v>
      </c>
      <c r="C46" s="330"/>
      <c r="D46" s="793" t="str">
        <f>D2</f>
        <v>Afya Nyota Ya Bonde</v>
      </c>
      <c r="E46" s="793"/>
      <c r="F46" s="793"/>
      <c r="G46" s="793"/>
      <c r="H46" s="793"/>
      <c r="I46" s="799" t="s">
        <v>70</v>
      </c>
      <c r="J46" s="799"/>
      <c r="K46" s="799"/>
      <c r="L46" s="319" t="str">
        <f>'Testing-HTS_TST'!K2</f>
        <v>DSD</v>
      </c>
      <c r="M46" s="320"/>
      <c r="N46" s="321" t="s">
        <v>35</v>
      </c>
      <c r="O46" s="793">
        <f>PrEP_NEW!A2</f>
        <v>0</v>
      </c>
      <c r="P46" s="794"/>
      <c r="Q46" s="468"/>
      <c r="R46" s="483"/>
      <c r="S46" s="3"/>
    </row>
    <row r="47" spans="2:21" ht="18.75" customHeight="1" x14ac:dyDescent="0.4">
      <c r="B47" s="780" t="str">
        <f>CONCATENATE(L46,": PrEP_NEW")</f>
        <v>DSD: PrEP_NEW</v>
      </c>
      <c r="C47" s="781"/>
      <c r="D47" s="781"/>
      <c r="E47" s="781"/>
      <c r="F47" s="781"/>
      <c r="G47" s="781"/>
      <c r="H47" s="781"/>
      <c r="I47" s="781"/>
      <c r="J47" s="781"/>
      <c r="K47" s="781"/>
      <c r="L47" s="781"/>
      <c r="M47" s="781"/>
      <c r="N47" s="781"/>
      <c r="O47" s="781"/>
      <c r="P47" s="782"/>
      <c r="Q47" s="468"/>
      <c r="R47" s="483"/>
      <c r="S47" s="3"/>
    </row>
    <row r="48" spans="2:21" ht="14.25" customHeight="1" x14ac:dyDescent="0.4">
      <c r="B48" s="737" t="s">
        <v>0</v>
      </c>
      <c r="C48" s="738"/>
      <c r="D48" s="741" t="s">
        <v>37</v>
      </c>
      <c r="E48" s="741"/>
      <c r="F48" s="741"/>
      <c r="G48" s="741"/>
      <c r="H48" s="741"/>
      <c r="I48" s="741"/>
      <c r="J48" s="741"/>
      <c r="K48" s="741"/>
      <c r="L48" s="741"/>
      <c r="M48" s="741"/>
      <c r="N48" s="741"/>
      <c r="O48" s="741"/>
      <c r="P48" s="742"/>
      <c r="Q48" s="468"/>
      <c r="R48" s="483"/>
      <c r="S48" s="3"/>
    </row>
    <row r="49" spans="2:27" ht="23.25" customHeight="1" x14ac:dyDescent="0.4">
      <c r="B49" s="739"/>
      <c r="C49" s="740"/>
      <c r="D49" s="743"/>
      <c r="E49" s="743"/>
      <c r="F49" s="743"/>
      <c r="G49" s="743"/>
      <c r="H49" s="743"/>
      <c r="I49" s="743"/>
      <c r="J49" s="743"/>
      <c r="K49" s="743"/>
      <c r="L49" s="743"/>
      <c r="M49" s="743"/>
      <c r="N49" s="743"/>
      <c r="O49" s="743"/>
      <c r="P49" s="744"/>
      <c r="Q49" s="468"/>
      <c r="R49" s="483"/>
      <c r="S49" s="3"/>
    </row>
    <row r="50" spans="2:27" ht="11.25" customHeight="1" x14ac:dyDescent="0.4">
      <c r="B50" s="103"/>
      <c r="C50" s="104"/>
      <c r="D50" s="104"/>
      <c r="E50" s="105"/>
      <c r="F50" s="105"/>
      <c r="G50" s="105"/>
      <c r="H50" s="105"/>
      <c r="I50" s="105"/>
      <c r="J50" s="105"/>
      <c r="K50" s="105"/>
      <c r="L50" s="105"/>
      <c r="M50" s="105"/>
      <c r="N50" s="105"/>
      <c r="O50" s="105"/>
      <c r="P50" s="345"/>
      <c r="Q50" s="468"/>
      <c r="R50" s="483"/>
      <c r="S50" s="3"/>
    </row>
    <row r="51" spans="2:27" ht="31.5" customHeight="1" x14ac:dyDescent="0.4">
      <c r="B51" s="795" t="s">
        <v>2</v>
      </c>
      <c r="C51" s="796"/>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4">
      <c r="B52" s="346"/>
      <c r="C52" s="470"/>
      <c r="D52" s="347"/>
      <c r="E52" s="114"/>
      <c r="F52" s="114"/>
      <c r="G52" s="114"/>
      <c r="H52" s="114"/>
      <c r="I52" s="114"/>
      <c r="J52" s="114"/>
      <c r="K52" s="114"/>
      <c r="L52" s="114"/>
      <c r="M52" s="114"/>
      <c r="N52" s="114"/>
      <c r="O52" s="114"/>
      <c r="P52" s="121"/>
      <c r="Q52" s="468"/>
    </row>
    <row r="53" spans="2:27" ht="40.5" customHeight="1" x14ac:dyDescent="0.4">
      <c r="B53" s="341" t="s">
        <v>3</v>
      </c>
      <c r="C53" s="342"/>
      <c r="D53" s="797" t="s">
        <v>39</v>
      </c>
      <c r="E53" s="797"/>
      <c r="F53" s="797"/>
      <c r="G53" s="797"/>
      <c r="H53" s="797"/>
      <c r="I53" s="797"/>
      <c r="J53" s="797"/>
      <c r="K53" s="797"/>
      <c r="L53" s="797"/>
      <c r="M53" s="797"/>
      <c r="N53" s="797"/>
      <c r="O53" s="797"/>
      <c r="P53" s="798"/>
      <c r="Q53" s="468"/>
    </row>
    <row r="54" spans="2:27" ht="33.75" customHeight="1" x14ac:dyDescent="0.4">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4">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4">
      <c r="B56" s="120"/>
      <c r="C56" s="114"/>
      <c r="D56" s="114"/>
      <c r="E56" s="114"/>
      <c r="F56" s="114"/>
      <c r="G56" s="114"/>
      <c r="H56" s="114"/>
      <c r="I56" s="114"/>
      <c r="J56" s="114"/>
      <c r="K56" s="114"/>
      <c r="L56" s="114"/>
      <c r="M56" s="114"/>
      <c r="N56" s="114"/>
      <c r="O56" s="114"/>
      <c r="P56" s="121"/>
      <c r="Q56" s="468"/>
      <c r="AA56" s="1" t="s">
        <v>553</v>
      </c>
    </row>
    <row r="57" spans="2:27" x14ac:dyDescent="0.4">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4">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4">
      <c r="B59" s="120"/>
      <c r="C59" s="114"/>
      <c r="D59" s="114"/>
      <c r="E59" s="114"/>
      <c r="F59" s="114"/>
      <c r="G59" s="114"/>
      <c r="H59" s="114"/>
      <c r="I59" s="114"/>
      <c r="J59" s="114"/>
      <c r="K59" s="114"/>
      <c r="L59" s="114"/>
      <c r="M59" s="114"/>
      <c r="N59" s="114"/>
      <c r="O59" s="114"/>
      <c r="P59" s="121"/>
    </row>
    <row r="60" spans="2:27" ht="27.75" customHeight="1" x14ac:dyDescent="0.4">
      <c r="B60" s="353" t="s">
        <v>3</v>
      </c>
      <c r="C60" s="354"/>
      <c r="D60" s="354"/>
      <c r="E60" s="800" t="s">
        <v>41</v>
      </c>
      <c r="F60" s="801"/>
      <c r="G60" s="801"/>
      <c r="H60" s="801"/>
      <c r="I60" s="801"/>
      <c r="J60" s="801"/>
      <c r="K60" s="801"/>
      <c r="L60" s="801"/>
      <c r="M60" s="801"/>
      <c r="N60" s="801"/>
      <c r="O60" s="801"/>
      <c r="P60" s="802"/>
    </row>
    <row r="61" spans="2:27" ht="10.5" customHeight="1" x14ac:dyDescent="0.4">
      <c r="B61" s="19"/>
      <c r="C61" s="20"/>
      <c r="D61" s="20"/>
      <c r="E61" s="472"/>
      <c r="F61" s="472"/>
      <c r="G61" s="472"/>
      <c r="H61" s="472"/>
      <c r="I61" s="472"/>
      <c r="J61" s="472"/>
      <c r="K61" s="472"/>
      <c r="L61" s="472"/>
      <c r="M61" s="472"/>
      <c r="N61" s="472"/>
      <c r="O61" s="472"/>
      <c r="P61" s="21"/>
    </row>
    <row r="62" spans="2:27" ht="20.25" customHeight="1" x14ac:dyDescent="0.4">
      <c r="B62" s="778" t="s">
        <v>42</v>
      </c>
      <c r="C62" s="779"/>
      <c r="D62" s="779"/>
      <c r="E62" s="779"/>
      <c r="F62" s="2"/>
      <c r="G62" s="583" cm="1">
        <f t="array" ref="G62">SUMPRODUCT(($H$2=PrEP_NEW!$E$2:$E$350)*(PrEP_NEW!AB$2:AB$350))</f>
        <v>0</v>
      </c>
      <c r="H62" s="2"/>
      <c r="I62" s="2"/>
      <c r="J62" s="2"/>
      <c r="K62" s="2"/>
      <c r="L62" s="2"/>
      <c r="M62" s="2"/>
      <c r="N62" s="2"/>
      <c r="O62" s="2"/>
      <c r="P62" s="22"/>
    </row>
    <row r="63" spans="2:27" ht="11.25" customHeight="1" x14ac:dyDescent="0.4">
      <c r="B63" s="23"/>
      <c r="C63" s="24"/>
      <c r="D63" s="24"/>
      <c r="E63" s="24"/>
      <c r="F63" s="25"/>
      <c r="G63" s="30"/>
      <c r="H63" s="25"/>
      <c r="I63" s="25"/>
      <c r="J63" s="25"/>
      <c r="K63" s="25"/>
      <c r="L63" s="25"/>
      <c r="M63" s="25"/>
      <c r="N63" s="25"/>
      <c r="O63" s="25"/>
      <c r="P63" s="26"/>
    </row>
    <row r="64" spans="2:27" ht="7.5" customHeight="1" x14ac:dyDescent="0.4">
      <c r="B64" s="19"/>
      <c r="C64" s="20"/>
      <c r="D64" s="20"/>
      <c r="E64" s="20"/>
      <c r="F64" s="20"/>
      <c r="G64" s="31"/>
      <c r="H64" s="20"/>
      <c r="I64" s="20"/>
      <c r="J64" s="20"/>
      <c r="K64" s="20"/>
      <c r="L64" s="20"/>
      <c r="M64" s="20"/>
      <c r="N64" s="20"/>
      <c r="O64" s="20"/>
      <c r="P64" s="27"/>
    </row>
    <row r="65" spans="2:16" ht="21" customHeight="1" x14ac:dyDescent="0.4">
      <c r="B65" s="778" t="s">
        <v>43</v>
      </c>
      <c r="C65" s="779"/>
      <c r="D65" s="779"/>
      <c r="E65" s="779"/>
      <c r="F65" s="2"/>
      <c r="G65" s="583" cm="1">
        <f t="array" ref="G65">SUMPRODUCT(($H$2=PrEP_NEW!$E$2:$E$350)*(PrEP_NEW!AC$2:AC$350))</f>
        <v>0</v>
      </c>
      <c r="H65" s="2"/>
      <c r="I65" s="2"/>
      <c r="J65" s="2"/>
      <c r="K65" s="2"/>
      <c r="L65" s="2"/>
      <c r="M65" s="2"/>
      <c r="N65" s="2"/>
      <c r="O65" s="2"/>
      <c r="P65" s="22"/>
    </row>
    <row r="66" spans="2:16" ht="11.25" customHeight="1" x14ac:dyDescent="0.4">
      <c r="B66" s="23"/>
      <c r="C66" s="24"/>
      <c r="D66" s="24"/>
      <c r="E66" s="24"/>
      <c r="F66" s="25"/>
      <c r="G66" s="30"/>
      <c r="H66" s="25"/>
      <c r="I66" s="25"/>
      <c r="J66" s="25"/>
      <c r="K66" s="25"/>
      <c r="L66" s="25"/>
      <c r="M66" s="25"/>
      <c r="N66" s="25"/>
      <c r="O66" s="25"/>
      <c r="P66" s="26"/>
    </row>
    <row r="67" spans="2:16" x14ac:dyDescent="0.4">
      <c r="B67" s="19"/>
      <c r="C67" s="20"/>
      <c r="D67" s="20"/>
      <c r="E67" s="20"/>
      <c r="F67" s="20"/>
      <c r="G67" s="31"/>
      <c r="H67" s="20"/>
      <c r="I67" s="20"/>
      <c r="J67" s="20"/>
      <c r="K67" s="20"/>
      <c r="L67" s="20"/>
      <c r="M67" s="20"/>
      <c r="N67" s="20"/>
      <c r="O67" s="20"/>
      <c r="P67" s="27"/>
    </row>
    <row r="68" spans="2:16" ht="19.5" customHeight="1" x14ac:dyDescent="0.4">
      <c r="B68" s="778" t="s">
        <v>44</v>
      </c>
      <c r="C68" s="779"/>
      <c r="D68" s="779"/>
      <c r="E68" s="779"/>
      <c r="F68" s="2"/>
      <c r="G68" s="583" cm="1">
        <f t="array" ref="G68">SUMPRODUCT(($H$2=PrEP_NEW!$E$2:$E$350)*(PrEP_NEW!AD$2:AD$350))</f>
        <v>0</v>
      </c>
      <c r="H68" s="2"/>
      <c r="I68" s="2"/>
      <c r="J68" s="2"/>
      <c r="K68" s="2"/>
      <c r="L68" s="2"/>
      <c r="M68" s="2"/>
      <c r="N68" s="2"/>
      <c r="O68" s="2"/>
      <c r="P68" s="22"/>
    </row>
    <row r="69" spans="2:16" ht="11.25" customHeight="1" x14ac:dyDescent="0.4">
      <c r="B69" s="23"/>
      <c r="C69" s="24"/>
      <c r="D69" s="24"/>
      <c r="E69" s="24"/>
      <c r="F69" s="25"/>
      <c r="G69" s="30"/>
      <c r="H69" s="25"/>
      <c r="I69" s="25"/>
      <c r="J69" s="25"/>
      <c r="K69" s="25"/>
      <c r="L69" s="25"/>
      <c r="M69" s="25"/>
      <c r="N69" s="25"/>
      <c r="O69" s="25"/>
      <c r="P69" s="26"/>
    </row>
    <row r="70" spans="2:16" ht="11.25" customHeight="1" x14ac:dyDescent="0.4">
      <c r="B70" s="19"/>
      <c r="C70" s="20"/>
      <c r="D70" s="20"/>
      <c r="E70" s="20"/>
      <c r="F70" s="20"/>
      <c r="G70" s="31"/>
      <c r="H70" s="20"/>
      <c r="I70" s="20"/>
      <c r="J70" s="20"/>
      <c r="K70" s="20"/>
      <c r="L70" s="20"/>
      <c r="M70" s="20"/>
      <c r="N70" s="20"/>
      <c r="O70" s="20"/>
      <c r="P70" s="27"/>
    </row>
    <row r="71" spans="2:16" ht="20.25" customHeight="1" x14ac:dyDescent="0.4">
      <c r="B71" s="778" t="s">
        <v>45</v>
      </c>
      <c r="C71" s="779"/>
      <c r="D71" s="779"/>
      <c r="E71" s="779"/>
      <c r="F71" s="2"/>
      <c r="G71" s="583" cm="1">
        <f t="array" ref="G71">SUMPRODUCT(($H$2=PrEP_NEW!$E$2:$E$350)*(PrEP_NEW!AE$2:AE$350))</f>
        <v>0</v>
      </c>
      <c r="H71" s="2"/>
      <c r="I71" s="2"/>
      <c r="J71" s="2"/>
      <c r="K71" s="2"/>
      <c r="L71" s="2"/>
      <c r="M71" s="2"/>
      <c r="N71" s="2"/>
      <c r="O71" s="2"/>
      <c r="P71" s="22"/>
    </row>
    <row r="72" spans="2:16" ht="8.25" customHeight="1" x14ac:dyDescent="0.4">
      <c r="B72" s="23"/>
      <c r="C72" s="24"/>
      <c r="D72" s="24"/>
      <c r="E72" s="24"/>
      <c r="F72" s="25"/>
      <c r="G72" s="30"/>
      <c r="H72" s="25"/>
      <c r="I72" s="25"/>
      <c r="J72" s="25"/>
      <c r="K72" s="25"/>
      <c r="L72" s="25"/>
      <c r="M72" s="25"/>
      <c r="N72" s="25"/>
      <c r="O72" s="25"/>
      <c r="P72" s="26"/>
    </row>
    <row r="73" spans="2:16" ht="8.25" customHeight="1" x14ac:dyDescent="0.4">
      <c r="B73" s="19"/>
      <c r="C73" s="20"/>
      <c r="D73" s="20"/>
      <c r="E73" s="20"/>
      <c r="F73" s="20"/>
      <c r="G73" s="31"/>
      <c r="H73" s="20"/>
      <c r="I73" s="20"/>
      <c r="J73" s="20"/>
      <c r="K73" s="20"/>
      <c r="L73" s="20"/>
      <c r="M73" s="20"/>
      <c r="N73" s="20"/>
      <c r="O73" s="20"/>
      <c r="P73" s="27"/>
    </row>
    <row r="74" spans="2:16" ht="20.25" customHeight="1" x14ac:dyDescent="0.4">
      <c r="B74" s="778" t="s">
        <v>46</v>
      </c>
      <c r="C74" s="779"/>
      <c r="D74" s="779"/>
      <c r="E74" s="779"/>
      <c r="F74" s="28"/>
      <c r="G74" s="583" cm="1">
        <f t="array" ref="G74">SUMPRODUCT(($H$2=PrEP_NEW!$E$2:$E$350)*(PrEP_NEW!AF$2:AF$350))</f>
        <v>0</v>
      </c>
      <c r="H74" s="2"/>
      <c r="I74" s="2"/>
      <c r="J74" s="2"/>
      <c r="K74" s="2"/>
      <c r="L74" s="2"/>
      <c r="M74" s="2"/>
      <c r="N74" s="2"/>
      <c r="O74" s="2"/>
      <c r="P74" s="22"/>
    </row>
    <row r="75" spans="2:16" x14ac:dyDescent="0.4">
      <c r="B75" s="29"/>
      <c r="C75" s="25"/>
      <c r="D75" s="25"/>
      <c r="E75" s="25"/>
      <c r="F75" s="25"/>
      <c r="G75" s="25"/>
      <c r="H75" s="25"/>
      <c r="I75" s="25"/>
      <c r="J75" s="25"/>
      <c r="K75" s="25"/>
      <c r="L75" s="25"/>
      <c r="M75" s="25"/>
      <c r="N75" s="25"/>
      <c r="O75" s="25"/>
      <c r="P75" s="26"/>
    </row>
    <row r="76" spans="2:16" ht="24.75" customHeight="1" x14ac:dyDescent="0.4">
      <c r="B76" s="780" t="str">
        <f>CONCATENATE(L2,": PrEP_CURR")</f>
        <v>DSD: PrEP_CURR</v>
      </c>
      <c r="C76" s="781"/>
      <c r="D76" s="781"/>
      <c r="E76" s="781"/>
      <c r="F76" s="781"/>
      <c r="G76" s="781"/>
      <c r="H76" s="781"/>
      <c r="I76" s="781"/>
      <c r="J76" s="781"/>
      <c r="K76" s="781"/>
      <c r="L76" s="781"/>
      <c r="M76" s="781"/>
      <c r="N76" s="781"/>
      <c r="O76" s="781"/>
      <c r="P76" s="782"/>
    </row>
    <row r="77" spans="2:16" ht="14.25" customHeight="1" x14ac:dyDescent="0.4">
      <c r="B77" s="783" t="s">
        <v>0</v>
      </c>
      <c r="C77" s="784"/>
      <c r="D77" s="787" t="s">
        <v>47</v>
      </c>
      <c r="E77" s="787"/>
      <c r="F77" s="787"/>
      <c r="G77" s="787"/>
      <c r="H77" s="787"/>
      <c r="I77" s="787"/>
      <c r="J77" s="787"/>
      <c r="K77" s="787"/>
      <c r="L77" s="787"/>
      <c r="M77" s="787"/>
      <c r="N77" s="787"/>
      <c r="O77" s="787"/>
      <c r="P77" s="788"/>
    </row>
    <row r="78" spans="2:16" ht="24.75" customHeight="1" x14ac:dyDescent="0.4">
      <c r="B78" s="785"/>
      <c r="C78" s="786"/>
      <c r="D78" s="789"/>
      <c r="E78" s="789"/>
      <c r="F78" s="789"/>
      <c r="G78" s="789"/>
      <c r="H78" s="789"/>
      <c r="I78" s="789"/>
      <c r="J78" s="789"/>
      <c r="K78" s="789"/>
      <c r="L78" s="789"/>
      <c r="M78" s="789"/>
      <c r="N78" s="789"/>
      <c r="O78" s="789"/>
      <c r="P78" s="790"/>
    </row>
    <row r="79" spans="2:16" x14ac:dyDescent="0.4">
      <c r="B79" s="33"/>
      <c r="C79" s="8"/>
      <c r="D79" s="8"/>
      <c r="E79" s="4"/>
      <c r="F79" s="4"/>
      <c r="G79" s="4"/>
      <c r="H79" s="4"/>
      <c r="I79" s="4"/>
      <c r="J79" s="4"/>
      <c r="K79" s="4"/>
      <c r="L79" s="4"/>
      <c r="M79" s="4"/>
      <c r="N79" s="4"/>
      <c r="O79" s="4"/>
      <c r="P79" s="34"/>
    </row>
    <row r="80" spans="2:16" ht="22.5" customHeight="1" x14ac:dyDescent="0.4">
      <c r="B80" s="791" t="s">
        <v>2</v>
      </c>
      <c r="C80" s="792"/>
      <c r="D80" s="586" t="str">
        <f>IF(SUM(D84:L84,D87:L87)=0,"subtotal",SUM(D84:L84,D87:L87))</f>
        <v>subtotal</v>
      </c>
      <c r="E80" s="3"/>
      <c r="F80" s="3"/>
      <c r="G80" s="3"/>
      <c r="H80" s="3"/>
      <c r="I80" s="3"/>
      <c r="J80" s="3"/>
      <c r="K80" s="3"/>
      <c r="L80" s="3"/>
      <c r="M80" s="3"/>
      <c r="N80" s="3"/>
      <c r="O80" s="3"/>
      <c r="P80" s="36"/>
    </row>
    <row r="81" spans="2:16" x14ac:dyDescent="0.4">
      <c r="B81" s="471"/>
      <c r="C81" s="10"/>
      <c r="D81" s="11"/>
      <c r="E81" s="3"/>
      <c r="F81" s="3"/>
      <c r="G81" s="3"/>
      <c r="H81" s="3"/>
      <c r="I81" s="3"/>
      <c r="J81" s="3"/>
      <c r="K81" s="3"/>
      <c r="L81" s="3"/>
      <c r="M81" s="3"/>
      <c r="N81" s="3"/>
      <c r="O81" s="3"/>
      <c r="P81" s="36"/>
    </row>
    <row r="82" spans="2:16" ht="40.5" customHeight="1" x14ac:dyDescent="0.4">
      <c r="B82" s="756" t="s">
        <v>3</v>
      </c>
      <c r="C82" s="757"/>
      <c r="D82" s="747" t="s">
        <v>39</v>
      </c>
      <c r="E82" s="747"/>
      <c r="F82" s="747"/>
      <c r="G82" s="747"/>
      <c r="H82" s="747"/>
      <c r="I82" s="747"/>
      <c r="J82" s="747"/>
      <c r="K82" s="747"/>
      <c r="L82" s="747"/>
      <c r="M82" s="747"/>
      <c r="N82" s="747"/>
      <c r="O82" s="747"/>
      <c r="P82" s="748"/>
    </row>
    <row r="83" spans="2:16" x14ac:dyDescent="0.4">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4">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4">
      <c r="B85" s="120"/>
      <c r="C85" s="114"/>
      <c r="D85" s="114"/>
      <c r="E85" s="114"/>
      <c r="F85" s="114"/>
      <c r="G85" s="114"/>
      <c r="H85" s="114"/>
      <c r="I85" s="114"/>
      <c r="J85" s="114"/>
      <c r="K85" s="114"/>
      <c r="L85" s="114"/>
      <c r="M85" s="114"/>
      <c r="N85" s="114"/>
      <c r="O85" s="114"/>
      <c r="P85" s="121"/>
    </row>
    <row r="86" spans="2:16" x14ac:dyDescent="0.4">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4">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4">
      <c r="B88" s="120"/>
      <c r="C88" s="114"/>
      <c r="D88" s="114"/>
      <c r="E88" s="114"/>
      <c r="F88" s="114"/>
      <c r="G88" s="114"/>
      <c r="H88" s="114"/>
      <c r="I88" s="114"/>
      <c r="J88" s="114"/>
      <c r="K88" s="114"/>
      <c r="L88" s="114"/>
      <c r="M88" s="114"/>
      <c r="N88" s="114"/>
      <c r="O88" s="114"/>
      <c r="P88" s="121"/>
    </row>
    <row r="89" spans="2:16" ht="36" customHeight="1" x14ac:dyDescent="0.4">
      <c r="B89" s="768" t="s">
        <v>3</v>
      </c>
      <c r="C89" s="757"/>
      <c r="D89" s="769" t="s">
        <v>48</v>
      </c>
      <c r="E89" s="769"/>
      <c r="F89" s="769"/>
      <c r="G89" s="769"/>
      <c r="H89" s="769"/>
      <c r="I89" s="769"/>
      <c r="J89" s="769"/>
      <c r="K89" s="769"/>
      <c r="L89" s="769"/>
      <c r="M89" s="769"/>
      <c r="N89" s="769"/>
      <c r="O89" s="769"/>
      <c r="P89" s="770"/>
    </row>
    <row r="90" spans="2:16" ht="8.25" customHeight="1" x14ac:dyDescent="0.4">
      <c r="B90" s="270"/>
      <c r="C90" s="264"/>
      <c r="D90" s="264"/>
      <c r="E90" s="359"/>
      <c r="F90" s="359"/>
      <c r="G90" s="359"/>
      <c r="H90" s="359"/>
      <c r="I90" s="359"/>
      <c r="J90" s="359"/>
      <c r="K90" s="359"/>
      <c r="L90" s="359"/>
      <c r="M90" s="359"/>
      <c r="N90" s="359"/>
      <c r="O90" s="359"/>
      <c r="P90" s="360"/>
    </row>
    <row r="91" spans="2:16" ht="26.25" customHeight="1" x14ac:dyDescent="0.4">
      <c r="B91" s="361"/>
      <c r="C91" s="771" t="s">
        <v>49</v>
      </c>
      <c r="D91" s="772"/>
      <c r="E91" s="583" cm="1">
        <f t="array" ref="E91">SUMPRODUCT(($H$2=PrEP_CURR!$E$2:$E$350)*(PrEP_CURR!AB$2:AB$350))</f>
        <v>0</v>
      </c>
      <c r="F91" s="2"/>
      <c r="G91" s="2"/>
      <c r="H91" s="2"/>
      <c r="I91" s="2"/>
      <c r="J91" s="2"/>
      <c r="K91" s="2"/>
      <c r="L91" s="2"/>
      <c r="M91" s="2"/>
      <c r="N91" s="2"/>
      <c r="O91" s="2"/>
      <c r="P91" s="227"/>
    </row>
    <row r="92" spans="2:16" ht="6.75" customHeight="1" x14ac:dyDescent="0.4">
      <c r="B92" s="362"/>
      <c r="C92" s="24"/>
      <c r="D92" s="24"/>
      <c r="E92" s="24"/>
      <c r="F92" s="25"/>
      <c r="G92" s="30"/>
      <c r="H92" s="25"/>
      <c r="I92" s="25"/>
      <c r="J92" s="25"/>
      <c r="K92" s="25"/>
      <c r="L92" s="25"/>
      <c r="M92" s="25"/>
      <c r="N92" s="25"/>
      <c r="O92" s="25"/>
      <c r="P92" s="181"/>
    </row>
    <row r="93" spans="2:16" ht="6.75" customHeight="1" x14ac:dyDescent="0.4">
      <c r="B93" s="363"/>
      <c r="C93" s="20"/>
      <c r="D93" s="20"/>
      <c r="E93" s="472"/>
      <c r="F93" s="472"/>
      <c r="G93" s="472"/>
      <c r="H93" s="472"/>
      <c r="I93" s="472"/>
      <c r="J93" s="472"/>
      <c r="K93" s="472"/>
      <c r="L93" s="472"/>
      <c r="M93" s="472"/>
      <c r="N93" s="472"/>
      <c r="O93" s="472"/>
      <c r="P93" s="364"/>
    </row>
    <row r="94" spans="2:16" ht="25.5" customHeight="1" x14ac:dyDescent="0.4">
      <c r="B94" s="361"/>
      <c r="C94" s="771" t="s">
        <v>50</v>
      </c>
      <c r="D94" s="772"/>
      <c r="E94" s="583" cm="1">
        <f t="array" ref="E94">SUMPRODUCT(($H$2=PrEP_CURR!$E$2:$E$350)*(PrEP_CURR!AC$2:AC$350))</f>
        <v>0</v>
      </c>
      <c r="F94" s="2"/>
      <c r="G94" s="2"/>
      <c r="H94" s="2"/>
      <c r="I94" s="2"/>
      <c r="J94" s="2"/>
      <c r="K94" s="2"/>
      <c r="L94" s="2"/>
      <c r="M94" s="2"/>
      <c r="N94" s="2"/>
      <c r="O94" s="2"/>
      <c r="P94" s="227"/>
    </row>
    <row r="95" spans="2:16" ht="3.75" customHeight="1" x14ac:dyDescent="0.4">
      <c r="B95" s="362"/>
      <c r="C95" s="24"/>
      <c r="D95" s="24"/>
      <c r="E95" s="24"/>
      <c r="F95" s="25"/>
      <c r="G95" s="30"/>
      <c r="H95" s="25"/>
      <c r="I95" s="25"/>
      <c r="J95" s="25"/>
      <c r="K95" s="25"/>
      <c r="L95" s="25"/>
      <c r="M95" s="25"/>
      <c r="N95" s="25"/>
      <c r="O95" s="25"/>
      <c r="P95" s="181"/>
    </row>
    <row r="96" spans="2:16" ht="9.75" customHeight="1" x14ac:dyDescent="0.4">
      <c r="B96" s="363"/>
      <c r="C96" s="20"/>
      <c r="D96" s="20"/>
      <c r="E96" s="472"/>
      <c r="F96" s="472"/>
      <c r="G96" s="472"/>
      <c r="H96" s="472"/>
      <c r="I96" s="472"/>
      <c r="J96" s="472"/>
      <c r="K96" s="472"/>
      <c r="L96" s="472"/>
      <c r="M96" s="472"/>
      <c r="N96" s="472"/>
      <c r="O96" s="472"/>
      <c r="P96" s="364"/>
    </row>
    <row r="97" spans="2:16" ht="24.75" customHeight="1" x14ac:dyDescent="0.4">
      <c r="B97" s="773" t="s">
        <v>51</v>
      </c>
      <c r="C97" s="771"/>
      <c r="D97" s="772"/>
      <c r="E97" s="583" cm="1">
        <f t="array" ref="E97">SUMPRODUCT(($H$2=PrEP_CURR!$E$2:$E$350)*(PrEP_CURR!AD$2:AD$350))</f>
        <v>0</v>
      </c>
      <c r="F97" s="2"/>
      <c r="G97" s="2"/>
      <c r="H97" s="2"/>
      <c r="I97" s="2"/>
      <c r="J97" s="2"/>
      <c r="K97" s="2"/>
      <c r="L97" s="2"/>
      <c r="M97" s="2"/>
      <c r="N97" s="2"/>
      <c r="O97" s="2"/>
      <c r="P97" s="227"/>
    </row>
    <row r="98" spans="2:16" ht="10.5" customHeight="1" x14ac:dyDescent="0.4">
      <c r="B98" s="239"/>
      <c r="C98" s="365"/>
      <c r="D98" s="365"/>
      <c r="E98" s="365"/>
      <c r="F98" s="225"/>
      <c r="G98" s="474"/>
      <c r="H98" s="225"/>
      <c r="I98" s="225"/>
      <c r="J98" s="225"/>
      <c r="K98" s="225"/>
      <c r="L98" s="225"/>
      <c r="M98" s="225"/>
      <c r="N98" s="225"/>
      <c r="O98" s="225"/>
      <c r="P98" s="224"/>
    </row>
    <row r="99" spans="2:16" ht="40.5" customHeight="1" x14ac:dyDescent="0.4">
      <c r="B99" s="774" t="s">
        <v>3</v>
      </c>
      <c r="C99" s="775"/>
      <c r="D99" s="776" t="s">
        <v>41</v>
      </c>
      <c r="E99" s="776"/>
      <c r="F99" s="776"/>
      <c r="G99" s="776"/>
      <c r="H99" s="776"/>
      <c r="I99" s="776"/>
      <c r="J99" s="776"/>
      <c r="K99" s="776"/>
      <c r="L99" s="776"/>
      <c r="M99" s="776"/>
      <c r="N99" s="776"/>
      <c r="O99" s="776"/>
      <c r="P99" s="777"/>
    </row>
    <row r="100" spans="2:16" ht="8.25" customHeight="1" x14ac:dyDescent="0.4">
      <c r="B100" s="19"/>
      <c r="C100" s="20"/>
      <c r="D100" s="20"/>
      <c r="E100" s="472"/>
      <c r="F100" s="472"/>
      <c r="G100" s="472"/>
      <c r="H100" s="472"/>
      <c r="I100" s="472"/>
      <c r="J100" s="472"/>
      <c r="K100" s="472"/>
      <c r="L100" s="472"/>
      <c r="M100" s="472"/>
      <c r="N100" s="472"/>
      <c r="O100" s="472"/>
      <c r="P100" s="21"/>
    </row>
    <row r="101" spans="2:16" ht="22.5" customHeight="1" x14ac:dyDescent="0.4">
      <c r="B101" s="778" t="s">
        <v>42</v>
      </c>
      <c r="C101" s="779"/>
      <c r="D101" s="779"/>
      <c r="E101" s="779"/>
      <c r="F101" s="2"/>
      <c r="G101" s="583" cm="1">
        <f t="array" ref="G101">SUMPRODUCT(($H$2=PrEP_CURR!$E$2:$E$350)*(PrEP_CURR!AE$2:AE$350))</f>
        <v>0</v>
      </c>
      <c r="H101" s="2"/>
      <c r="I101" s="2"/>
      <c r="J101" s="2"/>
      <c r="K101" s="2"/>
      <c r="L101" s="2"/>
      <c r="M101" s="2"/>
      <c r="N101" s="2"/>
      <c r="O101" s="2"/>
      <c r="P101" s="22"/>
    </row>
    <row r="102" spans="2:16" ht="7.5" customHeight="1" x14ac:dyDescent="0.4">
      <c r="B102" s="23"/>
      <c r="C102" s="24"/>
      <c r="D102" s="24"/>
      <c r="E102" s="24"/>
      <c r="F102" s="25"/>
      <c r="G102" s="30"/>
      <c r="H102" s="25"/>
      <c r="I102" s="25"/>
      <c r="J102" s="25"/>
      <c r="K102" s="25"/>
      <c r="L102" s="25"/>
      <c r="M102" s="25"/>
      <c r="N102" s="25"/>
      <c r="O102" s="25"/>
      <c r="P102" s="26"/>
    </row>
    <row r="103" spans="2:16" ht="9" customHeight="1" x14ac:dyDescent="0.4">
      <c r="B103" s="19"/>
      <c r="C103" s="20"/>
      <c r="D103" s="20"/>
      <c r="E103" s="20"/>
      <c r="F103" s="20"/>
      <c r="G103" s="31"/>
      <c r="H103" s="20"/>
      <c r="I103" s="20"/>
      <c r="J103" s="20"/>
      <c r="K103" s="20"/>
      <c r="L103" s="20"/>
      <c r="M103" s="20"/>
      <c r="N103" s="20"/>
      <c r="O103" s="20"/>
      <c r="P103" s="27"/>
    </row>
    <row r="104" spans="2:16" ht="21" customHeight="1" x14ac:dyDescent="0.4">
      <c r="B104" s="778" t="s">
        <v>43</v>
      </c>
      <c r="C104" s="779"/>
      <c r="D104" s="779"/>
      <c r="E104" s="779"/>
      <c r="F104" s="2"/>
      <c r="G104" s="583" cm="1">
        <f t="array" ref="G104">SUMPRODUCT(($H$2=PrEP_CURR!$E$2:$E$350)*(PrEP_CURR!AF$2:AF$350))</f>
        <v>0</v>
      </c>
      <c r="H104" s="2"/>
      <c r="I104" s="2"/>
      <c r="J104" s="2"/>
      <c r="K104" s="2"/>
      <c r="L104" s="2"/>
      <c r="M104" s="2"/>
      <c r="N104" s="2"/>
      <c r="O104" s="2"/>
      <c r="P104" s="22"/>
    </row>
    <row r="105" spans="2:16" ht="7.5" customHeight="1" x14ac:dyDescent="0.4">
      <c r="B105" s="23"/>
      <c r="C105" s="24"/>
      <c r="D105" s="24"/>
      <c r="E105" s="24"/>
      <c r="F105" s="25"/>
      <c r="G105" s="30"/>
      <c r="H105" s="25"/>
      <c r="I105" s="25"/>
      <c r="J105" s="25"/>
      <c r="K105" s="25"/>
      <c r="L105" s="25"/>
      <c r="M105" s="25"/>
      <c r="N105" s="25"/>
      <c r="O105" s="25"/>
      <c r="P105" s="26"/>
    </row>
    <row r="106" spans="2:16" ht="9" customHeight="1" x14ac:dyDescent="0.4">
      <c r="B106" s="19"/>
      <c r="C106" s="20"/>
      <c r="D106" s="20"/>
      <c r="E106" s="20"/>
      <c r="F106" s="20"/>
      <c r="G106" s="31"/>
      <c r="H106" s="20"/>
      <c r="I106" s="20"/>
      <c r="J106" s="20"/>
      <c r="K106" s="20"/>
      <c r="L106" s="20"/>
      <c r="M106" s="20"/>
      <c r="N106" s="20"/>
      <c r="O106" s="20"/>
      <c r="P106" s="27"/>
    </row>
    <row r="107" spans="2:16" ht="21" customHeight="1" x14ac:dyDescent="0.4">
      <c r="B107" s="778" t="s">
        <v>44</v>
      </c>
      <c r="C107" s="779"/>
      <c r="D107" s="779"/>
      <c r="E107" s="779"/>
      <c r="F107" s="2"/>
      <c r="G107" s="583" cm="1">
        <f t="array" ref="G107">SUMPRODUCT(($H$2=PrEP_CURR!$E$2:$E$350)*(PrEP_CURR!AG$2:AG$350))</f>
        <v>0</v>
      </c>
      <c r="H107" s="2"/>
      <c r="I107" s="2"/>
      <c r="J107" s="2"/>
      <c r="K107" s="2"/>
      <c r="L107" s="2"/>
      <c r="M107" s="2"/>
      <c r="N107" s="2"/>
      <c r="O107" s="2"/>
      <c r="P107" s="22"/>
    </row>
    <row r="108" spans="2:16" ht="11.25" customHeight="1" x14ac:dyDescent="0.4">
      <c r="B108" s="23"/>
      <c r="C108" s="24"/>
      <c r="D108" s="24"/>
      <c r="E108" s="24"/>
      <c r="F108" s="25"/>
      <c r="G108" s="30"/>
      <c r="H108" s="25"/>
      <c r="I108" s="25"/>
      <c r="J108" s="25"/>
      <c r="K108" s="25"/>
      <c r="L108" s="25"/>
      <c r="M108" s="25"/>
      <c r="N108" s="25"/>
      <c r="O108" s="25"/>
      <c r="P108" s="26"/>
    </row>
    <row r="109" spans="2:16" ht="6.75" customHeight="1" x14ac:dyDescent="0.4">
      <c r="B109" s="19"/>
      <c r="C109" s="20"/>
      <c r="D109" s="20"/>
      <c r="E109" s="20"/>
      <c r="F109" s="20"/>
      <c r="G109" s="31"/>
      <c r="H109" s="20"/>
      <c r="I109" s="20"/>
      <c r="J109" s="20"/>
      <c r="K109" s="20"/>
      <c r="L109" s="20"/>
      <c r="M109" s="20"/>
      <c r="N109" s="20"/>
      <c r="O109" s="20"/>
      <c r="P109" s="27"/>
    </row>
    <row r="110" spans="2:16" ht="20.25" customHeight="1" x14ac:dyDescent="0.4">
      <c r="B110" s="778" t="s">
        <v>45</v>
      </c>
      <c r="C110" s="779"/>
      <c r="D110" s="779"/>
      <c r="E110" s="779"/>
      <c r="F110" s="2"/>
      <c r="G110" s="583" cm="1">
        <f t="array" ref="G110">SUMPRODUCT(($H$2=PrEP_CURR!$E$2:$E$350)*(PrEP_CURR!AH$2:AH$350))</f>
        <v>0</v>
      </c>
      <c r="H110" s="2"/>
      <c r="I110" s="2"/>
      <c r="J110" s="2"/>
      <c r="K110" s="2"/>
      <c r="L110" s="2"/>
      <c r="M110" s="2"/>
      <c r="N110" s="2"/>
      <c r="O110" s="2"/>
      <c r="P110" s="22"/>
    </row>
    <row r="111" spans="2:16" ht="7.5" customHeight="1" x14ac:dyDescent="0.4">
      <c r="B111" s="23"/>
      <c r="C111" s="24"/>
      <c r="D111" s="24"/>
      <c r="E111" s="24"/>
      <c r="F111" s="25"/>
      <c r="G111" s="30"/>
      <c r="H111" s="25"/>
      <c r="I111" s="25"/>
      <c r="J111" s="25"/>
      <c r="K111" s="25"/>
      <c r="L111" s="25"/>
      <c r="M111" s="25"/>
      <c r="N111" s="25"/>
      <c r="O111" s="25"/>
      <c r="P111" s="26"/>
    </row>
    <row r="112" spans="2:16" ht="11.25" customHeight="1" x14ac:dyDescent="0.4">
      <c r="B112" s="19"/>
      <c r="C112" s="20"/>
      <c r="D112" s="20"/>
      <c r="E112" s="20"/>
      <c r="F112" s="20"/>
      <c r="G112" s="31"/>
      <c r="H112" s="20"/>
      <c r="I112" s="20"/>
      <c r="J112" s="20"/>
      <c r="K112" s="20"/>
      <c r="L112" s="20"/>
      <c r="M112" s="20"/>
      <c r="N112" s="20"/>
      <c r="O112" s="20"/>
      <c r="P112" s="27"/>
    </row>
    <row r="113" spans="1:18" ht="19.5" customHeight="1" x14ac:dyDescent="0.4">
      <c r="B113" s="778" t="s">
        <v>46</v>
      </c>
      <c r="C113" s="779"/>
      <c r="D113" s="779"/>
      <c r="E113" s="779"/>
      <c r="F113" s="2"/>
      <c r="G113" s="583" cm="1">
        <f t="array" ref="G113">SUMPRODUCT(($H$2=PrEP_CURR!$E$2:$E$350)*(PrEP_CURR!AI$2:AI$350))</f>
        <v>0</v>
      </c>
      <c r="H113" s="2"/>
      <c r="I113" s="2"/>
      <c r="J113" s="2"/>
      <c r="K113" s="2"/>
      <c r="L113" s="2"/>
      <c r="M113" s="2"/>
      <c r="N113" s="2"/>
      <c r="O113" s="2"/>
      <c r="P113" s="22"/>
    </row>
    <row r="114" spans="1:18" ht="9" customHeight="1" x14ac:dyDescent="0.4">
      <c r="B114" s="23"/>
      <c r="C114" s="24"/>
      <c r="D114" s="24"/>
      <c r="E114" s="24"/>
      <c r="F114" s="25"/>
      <c r="G114" s="32"/>
      <c r="H114" s="25"/>
      <c r="I114" s="25"/>
      <c r="J114" s="25"/>
      <c r="K114" s="25"/>
      <c r="L114" s="25"/>
      <c r="M114" s="25"/>
      <c r="N114" s="25"/>
      <c r="O114" s="25"/>
      <c r="P114" s="26"/>
    </row>
    <row r="115" spans="1:18" x14ac:dyDescent="0.4">
      <c r="A115" s="2"/>
      <c r="B115" s="2"/>
      <c r="C115" s="2"/>
      <c r="D115" s="2"/>
      <c r="E115" s="2"/>
      <c r="F115" s="2"/>
      <c r="G115" s="2"/>
      <c r="H115" s="2"/>
      <c r="I115" s="2"/>
      <c r="J115" s="2"/>
      <c r="K115" s="2"/>
      <c r="L115" s="2"/>
      <c r="M115" s="2"/>
      <c r="N115" s="2"/>
      <c r="O115" s="2"/>
      <c r="P115" s="2"/>
    </row>
    <row r="118" spans="1:18" ht="5.75" customHeight="1" x14ac:dyDescent="0.4"/>
    <row r="119" spans="1:18" x14ac:dyDescent="0.4">
      <c r="B119" s="19"/>
      <c r="C119" s="20"/>
      <c r="D119" s="20"/>
      <c r="E119" s="20"/>
      <c r="F119" s="20"/>
      <c r="G119" s="20"/>
      <c r="H119" s="20"/>
      <c r="I119" s="20"/>
      <c r="J119" s="20"/>
      <c r="K119" s="20"/>
      <c r="L119" s="20"/>
      <c r="M119" s="20"/>
      <c r="N119" s="20"/>
      <c r="O119" s="20"/>
      <c r="P119" s="27"/>
    </row>
    <row r="120" spans="1:18" ht="17.25" x14ac:dyDescent="0.4">
      <c r="B120" s="488" t="s">
        <v>34</v>
      </c>
      <c r="C120" s="47"/>
      <c r="D120" s="767" t="str">
        <f>D2</f>
        <v>Afya Nyota Ya Bonde</v>
      </c>
      <c r="E120" s="767"/>
      <c r="F120" s="767"/>
      <c r="G120" s="767"/>
      <c r="H120" s="2"/>
      <c r="I120" s="717" t="s">
        <v>70</v>
      </c>
      <c r="J120" s="717"/>
      <c r="K120" s="717"/>
      <c r="L120" s="143" t="str">
        <f>'Testing-HTS_TST'!K2</f>
        <v>DSD</v>
      </c>
      <c r="M120" s="57"/>
      <c r="N120" s="144" t="s">
        <v>35</v>
      </c>
      <c r="O120" s="718">
        <f>PrEP_NEW!A2</f>
        <v>0</v>
      </c>
      <c r="P120" s="718"/>
    </row>
    <row r="121" spans="1:18" ht="17.25" x14ac:dyDescent="0.4">
      <c r="B121" s="749" t="str">
        <f>CONCATENATE(L120,": TB_PREV (Numerator)")</f>
        <v>DSD: TB_PREV (Numerator)</v>
      </c>
      <c r="C121" s="750"/>
      <c r="D121" s="750"/>
      <c r="E121" s="750"/>
      <c r="F121" s="750"/>
      <c r="G121" s="750"/>
      <c r="H121" s="750"/>
      <c r="I121" s="750"/>
      <c r="J121" s="750"/>
      <c r="K121" s="750"/>
      <c r="L121" s="750"/>
      <c r="M121" s="750"/>
      <c r="N121" s="750"/>
      <c r="O121" s="750"/>
      <c r="P121" s="751"/>
    </row>
    <row r="122" spans="1:18" ht="14.25" customHeight="1" x14ac:dyDescent="0.4">
      <c r="B122" s="737" t="s">
        <v>0</v>
      </c>
      <c r="C122" s="738"/>
      <c r="D122" s="752" t="s">
        <v>52</v>
      </c>
      <c r="E122" s="752"/>
      <c r="F122" s="752"/>
      <c r="G122" s="752"/>
      <c r="H122" s="752"/>
      <c r="I122" s="752"/>
      <c r="J122" s="752"/>
      <c r="K122" s="752"/>
      <c r="L122" s="752"/>
      <c r="M122" s="752"/>
      <c r="N122" s="752"/>
      <c r="O122" s="752"/>
      <c r="P122" s="753"/>
    </row>
    <row r="123" spans="1:18" ht="34.5" customHeight="1" x14ac:dyDescent="0.4">
      <c r="B123" s="739"/>
      <c r="C123" s="740"/>
      <c r="D123" s="754"/>
      <c r="E123" s="754"/>
      <c r="F123" s="754"/>
      <c r="G123" s="754"/>
      <c r="H123" s="754"/>
      <c r="I123" s="754"/>
      <c r="J123" s="754"/>
      <c r="K123" s="754"/>
      <c r="L123" s="754"/>
      <c r="M123" s="754"/>
      <c r="N123" s="754"/>
      <c r="O123" s="754"/>
      <c r="P123" s="755"/>
    </row>
    <row r="124" spans="1:18" ht="9" customHeight="1" x14ac:dyDescent="0.4">
      <c r="B124" s="103"/>
      <c r="C124" s="104"/>
      <c r="D124" s="104"/>
      <c r="E124" s="105"/>
      <c r="F124" s="105"/>
      <c r="G124" s="105"/>
      <c r="H124" s="105"/>
      <c r="I124" s="105"/>
      <c r="J124" s="105"/>
      <c r="K124" s="105"/>
      <c r="L124" s="105"/>
      <c r="M124" s="105"/>
      <c r="N124" s="105"/>
      <c r="O124" s="105"/>
      <c r="P124" s="345"/>
    </row>
    <row r="125" spans="1:18" ht="18" customHeight="1" x14ac:dyDescent="0.4">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4">
      <c r="B126" s="346"/>
      <c r="C126" s="470"/>
      <c r="D126" s="347"/>
      <c r="E126" s="114"/>
      <c r="F126" s="114"/>
      <c r="G126" s="114"/>
      <c r="H126" s="114"/>
      <c r="I126" s="114"/>
      <c r="J126" s="114"/>
      <c r="K126" s="114"/>
      <c r="L126" s="114"/>
      <c r="M126" s="114"/>
      <c r="N126" s="114"/>
      <c r="O126" s="114"/>
      <c r="P126" s="121"/>
    </row>
    <row r="127" spans="1:18" ht="29.25" customHeight="1" x14ac:dyDescent="0.4">
      <c r="B127" s="756" t="s">
        <v>3</v>
      </c>
      <c r="C127" s="757"/>
      <c r="D127" s="747" t="s">
        <v>53</v>
      </c>
      <c r="E127" s="747"/>
      <c r="F127" s="747"/>
      <c r="G127" s="747"/>
      <c r="H127" s="747"/>
      <c r="I127" s="747"/>
      <c r="J127" s="747"/>
      <c r="K127" s="747"/>
      <c r="L127" s="747"/>
      <c r="M127" s="747"/>
      <c r="N127" s="747"/>
      <c r="O127" s="747"/>
      <c r="P127" s="748"/>
    </row>
    <row r="128" spans="1:18" ht="14" customHeight="1" x14ac:dyDescent="0.4">
      <c r="B128" s="116"/>
      <c r="C128" s="112"/>
      <c r="D128" s="112"/>
      <c r="E128" s="728" t="s">
        <v>54</v>
      </c>
      <c r="F128" s="729"/>
      <c r="G128" s="730"/>
      <c r="H128" s="728" t="s">
        <v>55</v>
      </c>
      <c r="I128" s="729"/>
      <c r="J128" s="730"/>
      <c r="K128" s="264"/>
      <c r="L128" s="264"/>
      <c r="M128" s="264"/>
      <c r="N128" s="264"/>
      <c r="O128" s="264"/>
      <c r="P128" s="263"/>
      <c r="R128" s="484"/>
    </row>
    <row r="129" spans="2:18" ht="19.25" customHeight="1" x14ac:dyDescent="0.4">
      <c r="B129" s="338"/>
      <c r="C129" s="3"/>
      <c r="D129" s="3"/>
      <c r="E129" s="731"/>
      <c r="F129" s="732"/>
      <c r="G129" s="733"/>
      <c r="H129" s="731"/>
      <c r="I129" s="732"/>
      <c r="J129" s="733"/>
      <c r="K129" s="2"/>
      <c r="L129" s="2"/>
      <c r="M129" s="2"/>
      <c r="N129" s="2"/>
      <c r="O129" s="2"/>
      <c r="P129" s="227"/>
      <c r="R129" s="484"/>
    </row>
    <row r="130" spans="2:18" ht="27.75" x14ac:dyDescent="0.4">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4">
      <c r="B131" s="270"/>
      <c r="C131" s="264"/>
      <c r="D131" s="264"/>
      <c r="E131" s="371"/>
      <c r="F131" s="123"/>
      <c r="G131" s="123"/>
      <c r="H131" s="371"/>
      <c r="I131" s="123"/>
      <c r="J131" s="372"/>
      <c r="K131" s="264"/>
      <c r="L131" s="264"/>
      <c r="M131" s="264"/>
      <c r="N131" s="264"/>
      <c r="O131" s="264"/>
      <c r="P131" s="263"/>
      <c r="R131" s="484"/>
    </row>
    <row r="132" spans="2:18" ht="21" customHeight="1" x14ac:dyDescent="0.4">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4">
      <c r="B133" s="120"/>
      <c r="C133" s="114"/>
      <c r="D133" s="508"/>
      <c r="E133" s="508"/>
      <c r="F133" s="508"/>
      <c r="G133" s="508"/>
      <c r="H133" s="508"/>
      <c r="I133" s="508"/>
      <c r="J133" s="508"/>
      <c r="K133" s="508"/>
      <c r="L133" s="508"/>
      <c r="M133" s="508"/>
      <c r="N133" s="508"/>
      <c r="O133" s="508"/>
      <c r="P133" s="509"/>
      <c r="Q133" s="507"/>
      <c r="R133" s="507"/>
    </row>
    <row r="134" spans="2:18" ht="8.25" customHeight="1" x14ac:dyDescent="0.4">
      <c r="B134" s="338"/>
      <c r="C134" s="3"/>
      <c r="D134" s="3"/>
      <c r="E134" s="506"/>
      <c r="F134" s="3"/>
      <c r="G134" s="3"/>
      <c r="H134" s="3"/>
      <c r="I134" s="3"/>
      <c r="J134" s="36"/>
      <c r="K134" s="2"/>
      <c r="L134" s="2"/>
      <c r="M134" s="2"/>
      <c r="N134" s="2"/>
      <c r="O134" s="2"/>
      <c r="P134" s="227"/>
      <c r="R134" s="484"/>
    </row>
    <row r="135" spans="2:18" ht="21" customHeight="1" x14ac:dyDescent="0.4">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4">
      <c r="B136" s="226"/>
      <c r="C136" s="225"/>
      <c r="D136" s="225"/>
      <c r="E136" s="378"/>
      <c r="F136" s="225"/>
      <c r="G136" s="225"/>
      <c r="H136" s="225"/>
      <c r="I136" s="225"/>
      <c r="J136" s="379"/>
      <c r="K136" s="225"/>
      <c r="L136" s="225"/>
      <c r="M136" s="225"/>
      <c r="N136" s="225"/>
      <c r="O136" s="225"/>
      <c r="P136" s="224"/>
      <c r="R136" s="484"/>
    </row>
    <row r="137" spans="2:18" ht="7.5" customHeight="1" x14ac:dyDescent="0.4">
      <c r="B137" s="226"/>
      <c r="C137" s="225"/>
      <c r="D137" s="225"/>
      <c r="E137" s="225"/>
      <c r="F137" s="225"/>
      <c r="G137" s="225"/>
      <c r="H137" s="225"/>
      <c r="I137" s="225"/>
      <c r="J137" s="225"/>
      <c r="K137" s="225"/>
      <c r="L137" s="225"/>
      <c r="M137" s="225"/>
      <c r="N137" s="225"/>
      <c r="O137" s="225"/>
      <c r="P137" s="224"/>
    </row>
    <row r="138" spans="2:18" ht="22.5" customHeight="1" x14ac:dyDescent="0.4">
      <c r="B138" s="758" t="str">
        <f>CONCATENATE(L120,": TB_PREV (Denominator)")</f>
        <v>DSD: TB_PREV (Denominator)</v>
      </c>
      <c r="C138" s="759"/>
      <c r="D138" s="759"/>
      <c r="E138" s="759"/>
      <c r="F138" s="759"/>
      <c r="G138" s="759"/>
      <c r="H138" s="759"/>
      <c r="I138" s="759"/>
      <c r="J138" s="759"/>
      <c r="K138" s="759"/>
      <c r="L138" s="759"/>
      <c r="M138" s="759"/>
      <c r="N138" s="759"/>
      <c r="O138" s="759"/>
      <c r="P138" s="760"/>
    </row>
    <row r="139" spans="2:18" ht="14.25" customHeight="1" x14ac:dyDescent="0.4">
      <c r="B139" s="737" t="s">
        <v>0</v>
      </c>
      <c r="C139" s="738"/>
      <c r="D139" s="761" t="s">
        <v>58</v>
      </c>
      <c r="E139" s="762"/>
      <c r="F139" s="762"/>
      <c r="G139" s="762"/>
      <c r="H139" s="762"/>
      <c r="I139" s="762"/>
      <c r="J139" s="762"/>
      <c r="K139" s="762"/>
      <c r="L139" s="762"/>
      <c r="M139" s="762"/>
      <c r="N139" s="762"/>
      <c r="O139" s="762"/>
      <c r="P139" s="763"/>
    </row>
    <row r="140" spans="2:18" ht="25.5" customHeight="1" x14ac:dyDescent="0.4">
      <c r="B140" s="739"/>
      <c r="C140" s="740"/>
      <c r="D140" s="764"/>
      <c r="E140" s="765"/>
      <c r="F140" s="765"/>
      <c r="G140" s="765"/>
      <c r="H140" s="765"/>
      <c r="I140" s="765"/>
      <c r="J140" s="765"/>
      <c r="K140" s="765"/>
      <c r="L140" s="765"/>
      <c r="M140" s="765"/>
      <c r="N140" s="765"/>
      <c r="O140" s="765"/>
      <c r="P140" s="766"/>
    </row>
    <row r="141" spans="2:18" ht="12" customHeight="1" x14ac:dyDescent="0.4">
      <c r="B141" s="380"/>
      <c r="C141" s="8"/>
      <c r="D141" s="8"/>
      <c r="E141" s="4"/>
      <c r="F141" s="4"/>
      <c r="G141" s="4"/>
      <c r="H141" s="4"/>
      <c r="I141" s="4"/>
      <c r="J141" s="4"/>
      <c r="K141" s="4"/>
      <c r="L141" s="4"/>
      <c r="M141" s="4"/>
      <c r="N141" s="4"/>
      <c r="O141" s="4"/>
      <c r="P141" s="381"/>
    </row>
    <row r="142" spans="2:18" ht="27" customHeight="1" x14ac:dyDescent="0.4">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4">
      <c r="B143" s="346"/>
      <c r="C143" s="470"/>
      <c r="D143" s="347"/>
      <c r="E143" s="114"/>
      <c r="F143" s="114"/>
      <c r="G143" s="114"/>
      <c r="H143" s="114"/>
      <c r="I143" s="114"/>
      <c r="J143" s="114"/>
      <c r="K143" s="114"/>
      <c r="L143" s="114"/>
      <c r="M143" s="114"/>
      <c r="N143" s="114"/>
      <c r="O143" s="114"/>
      <c r="P143" s="121"/>
    </row>
    <row r="144" spans="2:18" ht="32.25" customHeight="1" x14ac:dyDescent="0.4">
      <c r="B144" s="341" t="s">
        <v>3</v>
      </c>
      <c r="C144" s="342"/>
      <c r="D144" s="747" t="s">
        <v>53</v>
      </c>
      <c r="E144" s="747"/>
      <c r="F144" s="747"/>
      <c r="G144" s="747"/>
      <c r="H144" s="747"/>
      <c r="I144" s="747"/>
      <c r="J144" s="747"/>
      <c r="K144" s="747"/>
      <c r="L144" s="747"/>
      <c r="M144" s="747"/>
      <c r="N144" s="747"/>
      <c r="O144" s="747"/>
      <c r="P144" s="748"/>
    </row>
    <row r="145" spans="2:16" ht="6.75" customHeight="1" x14ac:dyDescent="0.4">
      <c r="B145" s="116"/>
      <c r="C145" s="112"/>
      <c r="D145" s="112"/>
      <c r="E145" s="728" t="s">
        <v>54</v>
      </c>
      <c r="F145" s="729"/>
      <c r="G145" s="730"/>
      <c r="H145" s="728" t="s">
        <v>55</v>
      </c>
      <c r="I145" s="729"/>
      <c r="J145" s="730"/>
      <c r="K145" s="264"/>
      <c r="L145" s="264"/>
      <c r="M145" s="264"/>
      <c r="N145" s="264"/>
      <c r="O145" s="264"/>
      <c r="P145" s="263"/>
    </row>
    <row r="146" spans="2:16" ht="23" customHeight="1" x14ac:dyDescent="0.4">
      <c r="B146" s="120"/>
      <c r="C146" s="3"/>
      <c r="D146" s="3"/>
      <c r="E146" s="731"/>
      <c r="F146" s="732"/>
      <c r="G146" s="733"/>
      <c r="H146" s="731"/>
      <c r="I146" s="732"/>
      <c r="J146" s="733"/>
      <c r="K146" s="2"/>
      <c r="L146" s="2"/>
      <c r="M146" s="2"/>
      <c r="N146" s="2"/>
      <c r="O146" s="2"/>
      <c r="P146" s="227"/>
    </row>
    <row r="147" spans="2:16" ht="36" customHeight="1" x14ac:dyDescent="0.4">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4">
      <c r="B148" s="19"/>
      <c r="C148" s="264"/>
      <c r="D148" s="264"/>
      <c r="E148" s="371"/>
      <c r="F148" s="123"/>
      <c r="G148" s="123"/>
      <c r="H148" s="371"/>
      <c r="I148" s="123"/>
      <c r="J148" s="372"/>
      <c r="K148" s="264"/>
      <c r="L148" s="264"/>
      <c r="M148" s="264"/>
      <c r="N148" s="264"/>
      <c r="O148" s="264"/>
      <c r="P148" s="263"/>
    </row>
    <row r="149" spans="2:16" ht="21" customHeight="1" x14ac:dyDescent="0.4">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4">
      <c r="B150" s="44"/>
      <c r="C150" s="114"/>
      <c r="D150" s="114"/>
      <c r="E150" s="373"/>
      <c r="F150" s="114"/>
      <c r="G150" s="114"/>
      <c r="H150" s="374"/>
      <c r="I150" s="114"/>
      <c r="J150" s="375"/>
      <c r="K150" s="225"/>
      <c r="L150" s="225"/>
      <c r="M150" s="225"/>
      <c r="N150" s="225"/>
      <c r="O150" s="225"/>
      <c r="P150" s="224"/>
    </row>
    <row r="151" spans="2:16" ht="9" customHeight="1" x14ac:dyDescent="0.4">
      <c r="B151" s="49"/>
      <c r="C151" s="112"/>
      <c r="D151" s="112"/>
      <c r="E151" s="376"/>
      <c r="F151" s="112"/>
      <c r="G151" s="112"/>
      <c r="H151" s="112"/>
      <c r="I151" s="112"/>
      <c r="J151" s="377"/>
      <c r="K151" s="264"/>
      <c r="L151" s="264"/>
      <c r="M151" s="264"/>
      <c r="N151" s="264"/>
      <c r="O151" s="264"/>
      <c r="P151" s="263"/>
    </row>
    <row r="152" spans="2:16" ht="22.5" customHeight="1" x14ac:dyDescent="0.4">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4">
      <c r="B153" s="29"/>
      <c r="C153" s="225"/>
      <c r="D153" s="225"/>
      <c r="E153" s="378"/>
      <c r="F153" s="225"/>
      <c r="G153" s="225"/>
      <c r="H153" s="225"/>
      <c r="I153" s="225"/>
      <c r="J153" s="379"/>
      <c r="K153" s="225"/>
      <c r="L153" s="225"/>
      <c r="M153" s="225"/>
      <c r="N153" s="225"/>
      <c r="O153" s="225"/>
      <c r="P153" s="224"/>
    </row>
    <row r="154" spans="2:16" ht="17.25" x14ac:dyDescent="0.4">
      <c r="B154" s="734" t="str">
        <f>CONCATENATE(L120,": GEND_GBV")</f>
        <v>DSD: GEND_GBV</v>
      </c>
      <c r="C154" s="735"/>
      <c r="D154" s="735"/>
      <c r="E154" s="735"/>
      <c r="F154" s="735"/>
      <c r="G154" s="735"/>
      <c r="H154" s="735"/>
      <c r="I154" s="735"/>
      <c r="J154" s="735"/>
      <c r="K154" s="735"/>
      <c r="L154" s="735"/>
      <c r="M154" s="735"/>
      <c r="N154" s="735"/>
      <c r="O154" s="735"/>
      <c r="P154" s="736"/>
    </row>
    <row r="155" spans="2:16" ht="14.25" customHeight="1" x14ac:dyDescent="0.4">
      <c r="B155" s="737" t="s">
        <v>0</v>
      </c>
      <c r="C155" s="738"/>
      <c r="D155" s="741" t="s">
        <v>60</v>
      </c>
      <c r="E155" s="741"/>
      <c r="F155" s="741"/>
      <c r="G155" s="741"/>
      <c r="H155" s="741"/>
      <c r="I155" s="741"/>
      <c r="J155" s="741"/>
      <c r="K155" s="741"/>
      <c r="L155" s="741"/>
      <c r="M155" s="741"/>
      <c r="N155" s="741"/>
      <c r="O155" s="741"/>
      <c r="P155" s="742"/>
    </row>
    <row r="156" spans="2:16" ht="22.5" customHeight="1" x14ac:dyDescent="0.4">
      <c r="B156" s="739"/>
      <c r="C156" s="740"/>
      <c r="D156" s="743"/>
      <c r="E156" s="743"/>
      <c r="F156" s="743"/>
      <c r="G156" s="743"/>
      <c r="H156" s="743"/>
      <c r="I156" s="743"/>
      <c r="J156" s="743"/>
      <c r="K156" s="743"/>
      <c r="L156" s="743"/>
      <c r="M156" s="743"/>
      <c r="N156" s="743"/>
      <c r="O156" s="743"/>
      <c r="P156" s="744"/>
    </row>
    <row r="157" spans="2:16" ht="3.75" customHeight="1" x14ac:dyDescent="0.4">
      <c r="B157" s="380"/>
      <c r="C157" s="8"/>
      <c r="D157" s="8"/>
      <c r="E157" s="4"/>
      <c r="F157" s="4"/>
      <c r="G157" s="4"/>
      <c r="H157" s="4"/>
      <c r="I157" s="4"/>
      <c r="J157" s="4"/>
      <c r="K157" s="4"/>
      <c r="L157" s="4"/>
      <c r="M157" s="4"/>
      <c r="N157" s="4"/>
      <c r="O157" s="4"/>
      <c r="P157" s="381"/>
    </row>
    <row r="158" spans="2:16" ht="28.5" customHeight="1" x14ac:dyDescent="0.4">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4">
      <c r="B159" s="382"/>
      <c r="C159" s="10"/>
      <c r="D159" s="11"/>
      <c r="E159" s="3"/>
      <c r="F159" s="3"/>
      <c r="G159" s="3"/>
      <c r="H159" s="3"/>
      <c r="I159" s="3"/>
      <c r="J159" s="3"/>
      <c r="K159" s="3"/>
      <c r="L159" s="3"/>
      <c r="M159" s="3"/>
      <c r="N159" s="3"/>
      <c r="O159" s="3"/>
      <c r="P159" s="119"/>
    </row>
    <row r="160" spans="2:16" ht="29.25" customHeight="1" x14ac:dyDescent="0.4">
      <c r="B160" s="341" t="s">
        <v>3</v>
      </c>
      <c r="C160" s="342"/>
      <c r="D160" s="745" t="s">
        <v>61</v>
      </c>
      <c r="E160" s="745"/>
      <c r="F160" s="745"/>
      <c r="G160" s="745"/>
      <c r="H160" s="745"/>
      <c r="I160" s="745"/>
      <c r="J160" s="745"/>
      <c r="K160" s="745"/>
      <c r="L160" s="745"/>
      <c r="M160" s="745"/>
      <c r="N160" s="745"/>
      <c r="O160" s="745"/>
      <c r="P160" s="746"/>
    </row>
    <row r="161" spans="2:16" ht="7.5" customHeight="1" x14ac:dyDescent="0.4">
      <c r="B161" s="37"/>
      <c r="C161" s="3"/>
      <c r="D161" s="3"/>
      <c r="E161" s="3"/>
      <c r="F161" s="3"/>
      <c r="G161" s="3"/>
      <c r="H161" s="3"/>
      <c r="I161" s="3"/>
      <c r="J161" s="3"/>
      <c r="K161" s="3"/>
      <c r="L161" s="3"/>
      <c r="M161" s="3"/>
      <c r="N161" s="3"/>
      <c r="O161" s="3"/>
      <c r="P161" s="36"/>
    </row>
    <row r="162" spans="2:16" ht="23.25" customHeight="1" x14ac:dyDescent="0.4">
      <c r="B162" s="719" t="s">
        <v>62</v>
      </c>
      <c r="C162" s="716"/>
      <c r="D162" s="716"/>
      <c r="E162" s="586" t="str">
        <f>IF(SUM(E170:O170,D173:N173)=0,"subtotal",SUM(E170:O170,D173:N173))</f>
        <v>subtotal</v>
      </c>
      <c r="G162" s="3"/>
      <c r="H162" s="3"/>
      <c r="I162" s="3"/>
      <c r="J162" s="3"/>
      <c r="K162" s="3"/>
      <c r="L162" s="3"/>
      <c r="M162" s="3"/>
      <c r="N162" s="3"/>
      <c r="O162" s="3"/>
      <c r="P162" s="36"/>
    </row>
    <row r="163" spans="2:16" ht="7.5" customHeight="1" x14ac:dyDescent="0.4">
      <c r="B163" s="54"/>
      <c r="C163" s="55"/>
      <c r="D163" s="55"/>
      <c r="E163" s="55"/>
      <c r="F163" s="45"/>
      <c r="G163" s="45"/>
      <c r="H163" s="45"/>
      <c r="I163" s="45"/>
      <c r="J163" s="45"/>
      <c r="K163" s="45"/>
      <c r="L163" s="45"/>
      <c r="M163" s="45"/>
      <c r="N163" s="45"/>
      <c r="O163" s="45"/>
      <c r="P163" s="46"/>
    </row>
    <row r="164" spans="2:16" ht="11.25" customHeight="1" x14ac:dyDescent="0.4">
      <c r="B164" s="49"/>
      <c r="C164" s="50"/>
      <c r="D164" s="50"/>
      <c r="E164" s="50"/>
      <c r="F164" s="50"/>
      <c r="G164" s="50"/>
      <c r="H164" s="50"/>
      <c r="I164" s="50"/>
      <c r="J164" s="50"/>
      <c r="K164" s="50"/>
      <c r="L164" s="50"/>
      <c r="M164" s="50"/>
      <c r="N164" s="50"/>
      <c r="O164" s="50"/>
      <c r="P164" s="51"/>
    </row>
    <row r="165" spans="2:16" ht="23.25" customHeight="1" x14ac:dyDescent="0.4">
      <c r="B165" s="720" t="s">
        <v>63</v>
      </c>
      <c r="C165" s="721"/>
      <c r="D165" s="721"/>
      <c r="E165" s="586" t="str">
        <f>IF(SUM(D177:N177,D180:N180)=0,"subtotal",SUM(D177:N177,D180:N180))</f>
        <v>subtotal</v>
      </c>
      <c r="G165" s="3"/>
      <c r="H165" s="3"/>
      <c r="I165" s="3"/>
      <c r="J165" s="3"/>
      <c r="K165" s="3"/>
      <c r="L165" s="3"/>
      <c r="M165" s="3"/>
      <c r="N165" s="3"/>
      <c r="O165" s="3"/>
      <c r="P165" s="36"/>
    </row>
    <row r="166" spans="2:16" ht="10.5" customHeight="1" x14ac:dyDescent="0.4">
      <c r="B166" s="56"/>
      <c r="C166" s="331"/>
      <c r="D166" s="45"/>
      <c r="E166" s="45"/>
      <c r="F166" s="45"/>
      <c r="G166" s="45"/>
      <c r="H166" s="45"/>
      <c r="I166" s="45"/>
      <c r="J166" s="45"/>
      <c r="K166" s="45"/>
      <c r="L166" s="45"/>
      <c r="M166" s="45"/>
      <c r="N166" s="45"/>
      <c r="O166" s="45"/>
      <c r="P166" s="46"/>
    </row>
    <row r="167" spans="2:16" ht="24.75" customHeight="1" x14ac:dyDescent="0.4">
      <c r="B167" s="383" t="s">
        <v>3</v>
      </c>
      <c r="C167" s="384"/>
      <c r="D167" s="722" t="s">
        <v>64</v>
      </c>
      <c r="E167" s="722"/>
      <c r="F167" s="722"/>
      <c r="G167" s="722"/>
      <c r="H167" s="722"/>
      <c r="I167" s="722"/>
      <c r="J167" s="722"/>
      <c r="K167" s="722"/>
      <c r="L167" s="722"/>
      <c r="M167" s="722"/>
      <c r="N167" s="722"/>
      <c r="O167" s="722"/>
      <c r="P167" s="723"/>
    </row>
    <row r="168" spans="2:16" ht="24" customHeight="1" x14ac:dyDescent="0.4">
      <c r="B168" s="724" t="s">
        <v>62</v>
      </c>
      <c r="C168" s="725"/>
      <c r="D168" s="725"/>
      <c r="E168" s="343"/>
      <c r="F168" s="343"/>
      <c r="G168" s="343"/>
      <c r="H168" s="343"/>
      <c r="I168" s="343"/>
      <c r="J168" s="343"/>
      <c r="K168" s="343"/>
      <c r="L168" s="343"/>
      <c r="M168" s="343"/>
      <c r="N168" s="343"/>
      <c r="O168" s="343"/>
      <c r="P168" s="370"/>
    </row>
    <row r="169" spans="2:16" ht="27" customHeight="1" x14ac:dyDescent="0.4">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4">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4">
      <c r="B171" s="368"/>
      <c r="C171" s="45"/>
      <c r="D171" s="45"/>
      <c r="E171" s="45"/>
      <c r="F171" s="45"/>
      <c r="G171" s="45"/>
      <c r="H171" s="45"/>
      <c r="I171" s="45"/>
      <c r="J171" s="45"/>
      <c r="K171" s="45"/>
      <c r="L171" s="45"/>
      <c r="M171" s="45"/>
      <c r="N171" s="45"/>
      <c r="O171" s="45"/>
      <c r="P171" s="134"/>
    </row>
    <row r="172" spans="2:16" ht="24" customHeight="1" x14ac:dyDescent="0.4">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4">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4">
      <c r="B174" s="338"/>
      <c r="C174" s="3"/>
      <c r="D174" s="3"/>
      <c r="E174" s="3"/>
      <c r="F174" s="3"/>
      <c r="G174" s="3"/>
      <c r="H174" s="3"/>
      <c r="I174" s="3"/>
      <c r="J174" s="3"/>
      <c r="K174" s="3"/>
      <c r="L174" s="3"/>
      <c r="M174" s="3"/>
      <c r="N174" s="3"/>
      <c r="O174" s="3"/>
      <c r="P174" s="119"/>
    </row>
    <row r="175" spans="2:16" ht="24.75" customHeight="1" x14ac:dyDescent="0.4">
      <c r="B175" s="724" t="s">
        <v>63</v>
      </c>
      <c r="C175" s="725"/>
      <c r="D175" s="725"/>
      <c r="E175" s="343"/>
      <c r="F175" s="343"/>
      <c r="G175" s="343"/>
      <c r="H175" s="343"/>
      <c r="I175" s="343"/>
      <c r="J175" s="343"/>
      <c r="K175" s="343"/>
      <c r="L175" s="343"/>
      <c r="M175" s="343"/>
      <c r="N175" s="343"/>
      <c r="O175" s="343"/>
      <c r="P175" s="370"/>
    </row>
    <row r="176" spans="2:16" x14ac:dyDescent="0.4">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4">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4">
      <c r="B178" s="368"/>
      <c r="C178" s="45"/>
      <c r="D178" s="45"/>
      <c r="E178" s="45"/>
      <c r="F178" s="45"/>
      <c r="G178" s="45"/>
      <c r="H178" s="45"/>
      <c r="I178" s="45"/>
      <c r="J178" s="45"/>
      <c r="K178" s="45"/>
      <c r="L178" s="45"/>
      <c r="M178" s="45"/>
      <c r="N178" s="45"/>
      <c r="O178" s="45"/>
      <c r="P178" s="134"/>
    </row>
    <row r="179" spans="2:16" ht="9" customHeight="1" x14ac:dyDescent="0.4">
      <c r="B179" s="363"/>
      <c r="C179" s="20"/>
      <c r="D179" s="20"/>
      <c r="E179" s="138"/>
      <c r="F179" s="138"/>
      <c r="G179" s="48"/>
      <c r="H179" s="48"/>
      <c r="I179" s="48"/>
      <c r="J179" s="48"/>
      <c r="K179" s="48"/>
      <c r="L179" s="48"/>
      <c r="M179" s="48"/>
      <c r="N179" s="48"/>
      <c r="O179" s="2"/>
      <c r="P179" s="135"/>
    </row>
    <row r="180" spans="2:16" ht="33.75" customHeight="1" x14ac:dyDescent="0.4">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4">
      <c r="B181" s="368"/>
      <c r="C181" s="45"/>
      <c r="D181" s="45"/>
      <c r="E181" s="45"/>
      <c r="F181" s="45"/>
      <c r="G181" s="45"/>
      <c r="H181" s="45"/>
      <c r="I181" s="45"/>
      <c r="J181" s="45"/>
      <c r="K181" s="45"/>
      <c r="L181" s="45"/>
      <c r="M181" s="45"/>
      <c r="N181" s="45"/>
      <c r="O181" s="45"/>
      <c r="P181" s="134"/>
    </row>
    <row r="182" spans="2:16" ht="34.5" customHeight="1" x14ac:dyDescent="0.4">
      <c r="B182" s="385" t="s">
        <v>3</v>
      </c>
      <c r="C182" s="344"/>
      <c r="D182" s="726" t="s">
        <v>65</v>
      </c>
      <c r="E182" s="726"/>
      <c r="F182" s="726"/>
      <c r="G182" s="726"/>
      <c r="H182" s="726"/>
      <c r="I182" s="726"/>
      <c r="J182" s="726"/>
      <c r="K182" s="726"/>
      <c r="L182" s="726"/>
      <c r="M182" s="726"/>
      <c r="N182" s="726"/>
      <c r="O182" s="726"/>
      <c r="P182" s="727"/>
    </row>
    <row r="183" spans="2:16" ht="27" customHeight="1" x14ac:dyDescent="0.4">
      <c r="B183" s="713" t="s">
        <v>66</v>
      </c>
      <c r="C183" s="714"/>
      <c r="D183" s="714"/>
      <c r="E183" s="714"/>
      <c r="F183" s="714"/>
      <c r="G183" s="2"/>
      <c r="H183" s="2"/>
      <c r="I183" s="2"/>
      <c r="J183" s="2"/>
      <c r="K183" s="2"/>
      <c r="L183" s="2"/>
      <c r="M183" s="2"/>
      <c r="N183" s="2"/>
      <c r="O183" s="2"/>
      <c r="P183" s="227"/>
    </row>
    <row r="184" spans="2:16" ht="28.25" customHeight="1" x14ac:dyDescent="0.4">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4">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4">
      <c r="B186" s="120"/>
      <c r="C186" s="114"/>
      <c r="D186" s="114"/>
      <c r="E186" s="114"/>
      <c r="F186" s="114"/>
      <c r="G186" s="114"/>
      <c r="H186" s="114"/>
      <c r="I186" s="114"/>
      <c r="J186" s="114"/>
      <c r="K186" s="114"/>
      <c r="L186" s="114"/>
      <c r="M186" s="114"/>
      <c r="N186" s="114"/>
      <c r="O186" s="114"/>
      <c r="P186" s="121"/>
    </row>
    <row r="187" spans="2:16" ht="7.5" customHeight="1" x14ac:dyDescent="0.4">
      <c r="B187" s="273"/>
      <c r="C187" s="2"/>
      <c r="D187" s="2"/>
      <c r="E187" s="388"/>
      <c r="F187" s="388"/>
      <c r="G187" s="10"/>
      <c r="H187" s="10"/>
      <c r="I187" s="10"/>
      <c r="J187" s="10"/>
      <c r="K187" s="10"/>
      <c r="L187" s="10"/>
      <c r="M187" s="10"/>
      <c r="N187" s="10"/>
      <c r="P187" s="124"/>
    </row>
    <row r="188" spans="2:16" ht="30.75" customHeight="1" x14ac:dyDescent="0.4">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4">
      <c r="B189" s="368"/>
      <c r="C189" s="45"/>
      <c r="D189" s="45"/>
      <c r="E189" s="45"/>
      <c r="F189" s="45"/>
      <c r="G189" s="45"/>
      <c r="H189" s="45"/>
      <c r="I189" s="45"/>
      <c r="J189" s="45"/>
      <c r="K189" s="45"/>
      <c r="L189" s="45"/>
      <c r="M189" s="45"/>
      <c r="N189" s="45"/>
      <c r="O189" s="45"/>
      <c r="P189" s="134"/>
    </row>
    <row r="190" spans="2:16" ht="7.5" customHeight="1" x14ac:dyDescent="0.4">
      <c r="B190" s="363"/>
      <c r="C190" s="20"/>
      <c r="D190" s="20"/>
      <c r="E190" s="20"/>
      <c r="F190" s="20"/>
      <c r="G190" s="20"/>
      <c r="H190" s="20"/>
      <c r="I190" s="20"/>
      <c r="J190" s="20"/>
      <c r="K190" s="20"/>
      <c r="L190" s="20"/>
      <c r="M190" s="20"/>
      <c r="N190" s="20"/>
      <c r="O190" s="20"/>
      <c r="P190" s="386"/>
    </row>
    <row r="191" spans="2:16" ht="30.75" customHeight="1" x14ac:dyDescent="0.4">
      <c r="B191" s="715" t="s">
        <v>6</v>
      </c>
      <c r="C191" s="716"/>
      <c r="D191" s="716"/>
      <c r="E191" s="586" t="str">
        <f>IF(SUM(D185:N185,E188:O188)=0,"subtotal",SUM(D185:N185,E188:O188))</f>
        <v>subtotal</v>
      </c>
      <c r="F191" s="2"/>
      <c r="G191" s="2"/>
      <c r="H191" s="2"/>
      <c r="I191" s="2"/>
      <c r="J191" s="2"/>
      <c r="K191" s="2"/>
      <c r="L191" s="2"/>
      <c r="M191" s="2"/>
      <c r="N191" s="2"/>
      <c r="O191" s="2"/>
      <c r="P191" s="227"/>
    </row>
    <row r="192" spans="2:16" ht="9.75" customHeight="1" x14ac:dyDescent="0.4">
      <c r="B192" s="226"/>
      <c r="C192" s="225"/>
      <c r="D192" s="225"/>
      <c r="E192" s="225"/>
      <c r="F192" s="225"/>
      <c r="G192" s="225"/>
      <c r="H192" s="225"/>
      <c r="I192" s="225"/>
      <c r="J192" s="225"/>
      <c r="K192" s="225"/>
      <c r="L192" s="225"/>
      <c r="M192" s="225"/>
      <c r="N192" s="225"/>
      <c r="O192" s="225"/>
      <c r="P192" s="224"/>
    </row>
    <row r="350" spans="1:62" ht="20.25" x14ac:dyDescent="0.45">
      <c r="A350" s="486">
        <f>A2</f>
        <v>0</v>
      </c>
      <c r="B350" s="486" t="s">
        <v>1607</v>
      </c>
      <c r="C350" s="486" t="s">
        <v>1607</v>
      </c>
      <c r="D350" s="486" t="s">
        <v>1607</v>
      </c>
      <c r="E350" s="486">
        <v>11111</v>
      </c>
      <c r="F350" s="486" t="s">
        <v>71</v>
      </c>
      <c r="G350" s="486">
        <f>SUM(G2:G349)</f>
        <v>0</v>
      </c>
      <c r="H350" s="486">
        <f t="shared" ref="H350:X350" si="0">SUM(H2:H349)</f>
        <v>11111</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712">
        <f t="shared" si="1"/>
        <v>0</v>
      </c>
      <c r="BH350" s="712"/>
      <c r="BI350" s="712"/>
      <c r="BJ350" s="712"/>
    </row>
  </sheetData>
  <sheetProtection algorithmName="SHA-512" hashValue="qA+V3/ncg4Ki7v6qmcAYYEO+VgLC0DM4RjLXPMpYE3gW9hSg0J0D4Mg6/qZdVnJOCdnSmXxg+WgEI62neBd7GA==" saltValue="m3NHsQfCPsn+RbNRR3pZNg==" spinCount="100000" sheet="1" objects="1" scenarios="1"/>
  <mergeCells count="85">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D160:P160"/>
    <mergeCell ref="D144:P144"/>
    <mergeCell ref="B121:P121"/>
    <mergeCell ref="B122:C123"/>
    <mergeCell ref="D122:P123"/>
    <mergeCell ref="B127:C127"/>
    <mergeCell ref="D127:P127"/>
    <mergeCell ref="E128:G129"/>
    <mergeCell ref="H128:J129"/>
    <mergeCell ref="B138:P138"/>
    <mergeCell ref="B139:C140"/>
    <mergeCell ref="D139:P140"/>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s>
  <conditionalFormatting sqref="C12:P12">
    <cfRule type="cellIs" dxfId="285" priority="38" operator="equal">
      <formula>0</formula>
    </cfRule>
  </conditionalFormatting>
  <conditionalFormatting sqref="D19:P19">
    <cfRule type="cellIs" dxfId="284" priority="37" operator="equal">
      <formula>0</formula>
    </cfRule>
  </conditionalFormatting>
  <conditionalFormatting sqref="D22:P22">
    <cfRule type="cellIs" dxfId="283" priority="36" operator="equal">
      <formula>0</formula>
    </cfRule>
  </conditionalFormatting>
  <conditionalFormatting sqref="D25:P25">
    <cfRule type="cellIs" dxfId="282" priority="35" operator="equal">
      <formula>0</formula>
    </cfRule>
  </conditionalFormatting>
  <conditionalFormatting sqref="D36">
    <cfRule type="cellIs" dxfId="281" priority="34" operator="equal">
      <formula>0</formula>
    </cfRule>
  </conditionalFormatting>
  <conditionalFormatting sqref="G36">
    <cfRule type="cellIs" dxfId="280" priority="33" operator="equal">
      <formula>0</formula>
    </cfRule>
  </conditionalFormatting>
  <conditionalFormatting sqref="K36">
    <cfRule type="cellIs" dxfId="279" priority="32" operator="equal">
      <formula>0</formula>
    </cfRule>
  </conditionalFormatting>
  <conditionalFormatting sqref="D33">
    <cfRule type="cellIs" dxfId="278" priority="31" operator="equal">
      <formula>0</formula>
    </cfRule>
  </conditionalFormatting>
  <conditionalFormatting sqref="G33">
    <cfRule type="cellIs" dxfId="277" priority="30" operator="equal">
      <formula>0</formula>
    </cfRule>
  </conditionalFormatting>
  <conditionalFormatting sqref="K33">
    <cfRule type="cellIs" dxfId="276" priority="29" operator="equal">
      <formula>0</formula>
    </cfRule>
  </conditionalFormatting>
  <conditionalFormatting sqref="D55:L55">
    <cfRule type="cellIs" dxfId="275" priority="28" operator="equal">
      <formula>0</formula>
    </cfRule>
  </conditionalFormatting>
  <conditionalFormatting sqref="D58:L58">
    <cfRule type="cellIs" dxfId="274" priority="27" operator="equal">
      <formula>0</formula>
    </cfRule>
  </conditionalFormatting>
  <conditionalFormatting sqref="D84:L84">
    <cfRule type="cellIs" dxfId="273" priority="26" operator="equal">
      <formula>0</formula>
    </cfRule>
  </conditionalFormatting>
  <conditionalFormatting sqref="D87:L87">
    <cfRule type="cellIs" dxfId="272" priority="25" operator="equal">
      <formula>0</formula>
    </cfRule>
  </conditionalFormatting>
  <conditionalFormatting sqref="E91">
    <cfRule type="cellIs" dxfId="271" priority="24" operator="equal">
      <formula>0</formula>
    </cfRule>
  </conditionalFormatting>
  <conditionalFormatting sqref="E94">
    <cfRule type="cellIs" dxfId="270" priority="23" operator="equal">
      <formula>0</formula>
    </cfRule>
  </conditionalFormatting>
  <conditionalFormatting sqref="E97">
    <cfRule type="cellIs" dxfId="269" priority="22" operator="equal">
      <formula>0</formula>
    </cfRule>
  </conditionalFormatting>
  <conditionalFormatting sqref="D185:N185">
    <cfRule type="cellIs" dxfId="268" priority="21" operator="equal">
      <formula>0</formula>
    </cfRule>
  </conditionalFormatting>
  <conditionalFormatting sqref="D188:N188">
    <cfRule type="cellIs" dxfId="267" priority="20" operator="equal">
      <formula>0</formula>
    </cfRule>
  </conditionalFormatting>
  <conditionalFormatting sqref="D170:N170">
    <cfRule type="cellIs" dxfId="266" priority="19" operator="equal">
      <formula>0</formula>
    </cfRule>
  </conditionalFormatting>
  <conditionalFormatting sqref="D173:N173">
    <cfRule type="cellIs" dxfId="265" priority="18" operator="equal">
      <formula>0</formula>
    </cfRule>
  </conditionalFormatting>
  <conditionalFormatting sqref="D177:N177">
    <cfRule type="cellIs" dxfId="264" priority="17" operator="equal">
      <formula>0</formula>
    </cfRule>
  </conditionalFormatting>
  <conditionalFormatting sqref="D180:N180">
    <cfRule type="cellIs" dxfId="263" priority="16" operator="equal">
      <formula>0</formula>
    </cfRule>
  </conditionalFormatting>
  <conditionalFormatting sqref="E152:J152">
    <cfRule type="cellIs" dxfId="262" priority="14" operator="equal">
      <formula>0</formula>
    </cfRule>
  </conditionalFormatting>
  <conditionalFormatting sqref="E149:J149">
    <cfRule type="cellIs" dxfId="261" priority="13" operator="equal">
      <formula>0</formula>
    </cfRule>
  </conditionalFormatting>
  <conditionalFormatting sqref="E132:J132">
    <cfRule type="cellIs" dxfId="260" priority="12" operator="equal">
      <formula>0</formula>
    </cfRule>
  </conditionalFormatting>
  <conditionalFormatting sqref="E135:J135">
    <cfRule type="cellIs" dxfId="259" priority="11" operator="equal">
      <formula>0</formula>
    </cfRule>
  </conditionalFormatting>
  <conditionalFormatting sqref="G62">
    <cfRule type="cellIs" dxfId="258" priority="10" operator="equal">
      <formula>0</formula>
    </cfRule>
  </conditionalFormatting>
  <conditionalFormatting sqref="G65">
    <cfRule type="cellIs" dxfId="257" priority="9" operator="equal">
      <formula>0</formula>
    </cfRule>
  </conditionalFormatting>
  <conditionalFormatting sqref="G68">
    <cfRule type="cellIs" dxfId="256" priority="8" operator="equal">
      <formula>0</formula>
    </cfRule>
  </conditionalFormatting>
  <conditionalFormatting sqref="G71">
    <cfRule type="cellIs" dxfId="255" priority="7" operator="equal">
      <formula>0</formula>
    </cfRule>
  </conditionalFormatting>
  <conditionalFormatting sqref="G74">
    <cfRule type="cellIs" dxfId="254" priority="6" operator="equal">
      <formula>0</formula>
    </cfRule>
  </conditionalFormatting>
  <conditionalFormatting sqref="G101">
    <cfRule type="cellIs" dxfId="253" priority="5" operator="equal">
      <formula>0</formula>
    </cfRule>
  </conditionalFormatting>
  <conditionalFormatting sqref="G104">
    <cfRule type="cellIs" dxfId="252" priority="4" operator="equal">
      <formula>0</formula>
    </cfRule>
  </conditionalFormatting>
  <conditionalFormatting sqref="G107">
    <cfRule type="cellIs" dxfId="251" priority="3" operator="equal">
      <formula>0</formula>
    </cfRule>
  </conditionalFormatting>
  <conditionalFormatting sqref="G110">
    <cfRule type="cellIs" dxfId="250" priority="2" operator="equal">
      <formula>0</formula>
    </cfRule>
  </conditionalFormatting>
  <conditionalFormatting sqref="G113">
    <cfRule type="cellIs" dxfId="249"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Facilities!$F$2:$F$197</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4.25" x14ac:dyDescent="0.45"/>
  <cols>
    <col min="1" max="1" width="13.531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46484375" style="164" customWidth="1"/>
    <col min="8" max="8" width="15.1328125" style="164" bestFit="1" customWidth="1"/>
    <col min="9" max="9" width="10.6640625" style="164" bestFit="1" customWidth="1"/>
    <col min="10" max="10" width="10.33203125" style="164" customWidth="1"/>
    <col min="11" max="12" width="7.1328125" style="164" customWidth="1"/>
    <col min="13" max="20" width="9.46484375" style="164" customWidth="1"/>
    <col min="21" max="21" width="7.53125" style="164" customWidth="1"/>
    <col min="22" max="22" width="22.6640625" style="164" bestFit="1" customWidth="1"/>
    <col min="23" max="23" width="13.33203125" style="164" bestFit="1" customWidth="1"/>
    <col min="24" max="25" width="13.6640625" style="164" bestFit="1" customWidth="1"/>
    <col min="26" max="33" width="16.33203125" style="164" bestFit="1" customWidth="1"/>
    <col min="34" max="34" width="14.53125" style="164" bestFit="1" customWidth="1"/>
    <col min="35" max="35" width="22.86328125" style="164" bestFit="1" customWidth="1"/>
    <col min="36" max="36" width="13.46484375" style="164" bestFit="1" customWidth="1"/>
    <col min="37" max="38" width="14" style="164" bestFit="1" customWidth="1"/>
    <col min="39" max="46" width="16.46484375" style="164" bestFit="1" customWidth="1"/>
    <col min="47" max="47" width="14" style="164" bestFit="1" customWidth="1"/>
    <col min="48" max="48" width="26.53125" style="164" bestFit="1" customWidth="1"/>
    <col min="49" max="49" width="17.1328125" style="164" bestFit="1" customWidth="1"/>
    <col min="50" max="51" width="17.6640625" style="164" bestFit="1" customWidth="1"/>
    <col min="52" max="59" width="20.1328125" style="164" bestFit="1" customWidth="1"/>
    <col min="60" max="60" width="18.46484375" style="164" bestFit="1" customWidth="1"/>
    <col min="61" max="61" width="16.53125" style="164" bestFit="1" customWidth="1"/>
    <col min="62" max="62" width="71.6640625" style="164" bestFit="1" customWidth="1"/>
    <col min="63" max="63" width="76.86328125" style="164" bestFit="1" customWidth="1"/>
    <col min="64" max="64" width="22" style="164" bestFit="1" customWidth="1"/>
    <col min="65" max="65" width="68.1328125" style="164" bestFit="1" customWidth="1"/>
    <col min="66" max="66" width="67.53125" style="164" bestFit="1" customWidth="1"/>
    <col min="67" max="67" width="19.53125" style="164" customWidth="1"/>
    <col min="68" max="16384" width="9" style="164"/>
  </cols>
  <sheetData>
    <row r="1" spans="1:66" s="492" customFormat="1" x14ac:dyDescent="0.4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4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4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4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4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4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4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4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4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4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4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4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4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4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4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4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4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45">
      <c r="A20" s="486">
        <f>A4</f>
        <v>0</v>
      </c>
      <c r="B20" s="486" t="s">
        <v>1607</v>
      </c>
      <c r="C20" s="486" t="s">
        <v>1607</v>
      </c>
      <c r="D20" s="486" t="s">
        <v>1607</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AD340" activePane="bottomRight" state="frozen"/>
      <selection activeCell="D4" sqref="D4:P5"/>
      <selection pane="topRight" activeCell="D4" sqref="D4:P5"/>
      <selection pane="bottomLeft" activeCell="D4" sqref="D4:P5"/>
      <selection pane="bottomRight" activeCell="A350" sqref="A350"/>
    </sheetView>
  </sheetViews>
  <sheetFormatPr defaultColWidth="9" defaultRowHeight="14.25" x14ac:dyDescent="0.45"/>
  <cols>
    <col min="1" max="1" width="19.86328125" style="164" bestFit="1" customWidth="1"/>
    <col min="2" max="2" width="9.33203125" style="164" bestFit="1" customWidth="1"/>
    <col min="3" max="3" width="15.1328125" style="164" bestFit="1" customWidth="1"/>
    <col min="4" max="4" width="38.6640625" style="164" bestFit="1" customWidth="1"/>
    <col min="5" max="5" width="10.86328125" style="164" customWidth="1"/>
    <col min="6" max="6" width="15" style="164" bestFit="1" customWidth="1"/>
    <col min="7" max="7" width="11.53125" style="164" customWidth="1"/>
    <col min="8" max="14" width="9.33203125" style="164" customWidth="1"/>
    <col min="15" max="15" width="7.46484375" style="164" customWidth="1"/>
    <col min="16" max="16" width="14.53125" style="164" bestFit="1" customWidth="1"/>
    <col min="17" max="17" width="12.1328125" style="164" customWidth="1"/>
    <col min="18" max="24" width="9.86328125" style="164" customWidth="1"/>
    <col min="25" max="25" width="8" style="164" customWidth="1"/>
    <col min="26" max="26" width="12.1328125" style="164" customWidth="1"/>
    <col min="27" max="27" width="7.46484375" style="164" customWidth="1"/>
    <col min="28" max="29" width="19" style="164" bestFit="1" customWidth="1"/>
    <col min="30" max="30" width="21.86328125" style="164" bestFit="1" customWidth="1"/>
    <col min="31" max="16384" width="9" style="164"/>
  </cols>
  <sheetData>
    <row r="1" spans="1:35" ht="81.75" x14ac:dyDescent="0.4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631" t="s">
        <v>2076</v>
      </c>
      <c r="AC1" s="631" t="s">
        <v>2077</v>
      </c>
      <c r="AD1" s="631" t="s">
        <v>2078</v>
      </c>
      <c r="AE1" s="631" t="s">
        <v>2079</v>
      </c>
      <c r="AF1" s="631" t="s">
        <v>46</v>
      </c>
      <c r="AG1" s="517" t="s">
        <v>281</v>
      </c>
      <c r="AH1" s="517" t="s">
        <v>282</v>
      </c>
      <c r="AI1" s="518" t="s">
        <v>283</v>
      </c>
    </row>
    <row r="2" spans="1:3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5" s="512" customFormat="1" x14ac:dyDescent="0.45"/>
    <row r="338" spans="1:35" s="512" customFormat="1" x14ac:dyDescent="0.45"/>
    <row r="339" spans="1:35" s="512" customFormat="1" x14ac:dyDescent="0.45"/>
    <row r="340" spans="1:35" s="512" customFormat="1" x14ac:dyDescent="0.45"/>
    <row r="341" spans="1:35" s="512" customFormat="1" x14ac:dyDescent="0.45"/>
    <row r="342" spans="1:35" s="512" customFormat="1" x14ac:dyDescent="0.45"/>
    <row r="343" spans="1:35" s="512" customFormat="1" x14ac:dyDescent="0.45"/>
    <row r="344" spans="1:35" s="512" customFormat="1" x14ac:dyDescent="0.45"/>
    <row r="345" spans="1:35" s="512" customFormat="1" x14ac:dyDescent="0.45"/>
    <row r="346" spans="1:35" s="512" customFormat="1" x14ac:dyDescent="0.45"/>
    <row r="347" spans="1:35" s="512" customFormat="1" x14ac:dyDescent="0.45"/>
    <row r="348" spans="1:35" s="512" customFormat="1" x14ac:dyDescent="0.45"/>
    <row r="349" spans="1:35" s="512" customFormat="1" x14ac:dyDescent="0.45"/>
    <row r="350" spans="1:35" x14ac:dyDescent="0.45">
      <c r="A350" s="632">
        <f>A2</f>
        <v>0</v>
      </c>
      <c r="B350" s="632" t="s">
        <v>1607</v>
      </c>
      <c r="C350" s="632" t="s">
        <v>1607</v>
      </c>
      <c r="D350" s="632" t="s">
        <v>1607</v>
      </c>
      <c r="E350" s="632">
        <v>11111</v>
      </c>
      <c r="F350" s="632" t="s">
        <v>71</v>
      </c>
      <c r="G350" s="632">
        <f>SUM(G2:G349)</f>
        <v>0</v>
      </c>
      <c r="H350" s="632">
        <f t="shared" ref="H350:J350" si="0">SUM(H2:H349)</f>
        <v>0</v>
      </c>
      <c r="I350" s="632">
        <f t="shared" si="0"/>
        <v>0</v>
      </c>
      <c r="J350" s="632">
        <f t="shared" si="0"/>
        <v>0</v>
      </c>
      <c r="K350" s="632">
        <f t="shared" ref="K350" si="1">SUM(K2:K349)</f>
        <v>0</v>
      </c>
      <c r="L350" s="632">
        <f t="shared" ref="L350:M350" si="2">SUM(L2:L349)</f>
        <v>0</v>
      </c>
      <c r="M350" s="632">
        <f t="shared" si="2"/>
        <v>0</v>
      </c>
      <c r="N350" s="632">
        <f t="shared" ref="N350" si="3">SUM(N2:N349)</f>
        <v>0</v>
      </c>
      <c r="O350" s="632">
        <f t="shared" ref="O350:P350" si="4">SUM(O2:O349)</f>
        <v>0</v>
      </c>
      <c r="P350" s="632">
        <f t="shared" si="4"/>
        <v>0</v>
      </c>
      <c r="Q350" s="632">
        <f t="shared" ref="Q350" si="5">SUM(Q2:Q349)</f>
        <v>0</v>
      </c>
      <c r="R350" s="632">
        <f t="shared" ref="R350:S350" si="6">SUM(R2:R349)</f>
        <v>0</v>
      </c>
      <c r="S350" s="632">
        <f t="shared" si="6"/>
        <v>0</v>
      </c>
      <c r="T350" s="632">
        <f t="shared" ref="T350" si="7">SUM(T2:T349)</f>
        <v>0</v>
      </c>
      <c r="U350" s="632">
        <f t="shared" ref="U350:V350" si="8">SUM(U2:U349)</f>
        <v>0</v>
      </c>
      <c r="V350" s="632">
        <f t="shared" si="8"/>
        <v>0</v>
      </c>
      <c r="W350" s="632">
        <f t="shared" ref="W350" si="9">SUM(W2:W349)</f>
        <v>0</v>
      </c>
      <c r="X350" s="632">
        <f t="shared" ref="X350" si="10">SUM(X2:X349)</f>
        <v>0</v>
      </c>
      <c r="Y350" s="632">
        <f>SUM(Y2:Y349)</f>
        <v>0</v>
      </c>
      <c r="Z350" s="632">
        <f t="shared" ref="Z350" si="11">SUM(Z2:Z349)</f>
        <v>0</v>
      </c>
      <c r="AA350" s="632">
        <f t="shared" ref="AA350:AF350" si="12">SUM(AA2:AA349)</f>
        <v>0</v>
      </c>
      <c r="AB350" s="632">
        <f t="shared" si="12"/>
        <v>0</v>
      </c>
      <c r="AC350" s="632">
        <f t="shared" si="12"/>
        <v>0</v>
      </c>
      <c r="AD350" s="632">
        <f t="shared" si="12"/>
        <v>0</v>
      </c>
      <c r="AE350" s="632">
        <f t="shared" si="12"/>
        <v>0</v>
      </c>
      <c r="AF350" s="632">
        <f t="shared" si="12"/>
        <v>0</v>
      </c>
      <c r="AG350" s="633">
        <v>1</v>
      </c>
      <c r="AH350" s="633">
        <v>1</v>
      </c>
      <c r="AI350" s="633">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x14ac:dyDescent="0.45"/>
  <cols>
    <col min="1" max="1" width="19.86328125" style="164" bestFit="1" customWidth="1"/>
    <col min="2" max="2" width="9.33203125" style="164" bestFit="1" customWidth="1"/>
    <col min="3" max="3" width="16.46484375" style="164" bestFit="1" customWidth="1"/>
    <col min="4" max="4" width="38.6640625" style="164" bestFit="1" customWidth="1"/>
    <col min="5" max="5" width="10.86328125" style="164" customWidth="1"/>
    <col min="6" max="6" width="15" style="164" bestFit="1" customWidth="1"/>
    <col min="7" max="7" width="11.53125" style="164" customWidth="1"/>
    <col min="8" max="14" width="9.33203125" style="164" customWidth="1"/>
    <col min="15" max="15" width="7.46484375" style="164" customWidth="1"/>
    <col min="16" max="16" width="14.53125" style="164" bestFit="1" customWidth="1"/>
    <col min="17" max="17" width="12.1328125" style="164" customWidth="1"/>
    <col min="18" max="24" width="9.86328125" style="164" customWidth="1"/>
    <col min="25" max="25" width="8" style="164" customWidth="1"/>
    <col min="26" max="26" width="12.1328125" style="164" customWidth="1"/>
    <col min="27" max="27" width="7.46484375" style="164" customWidth="1"/>
    <col min="28" max="28" width="9.6640625" style="164" customWidth="1"/>
    <col min="29" max="29" width="10.33203125" style="164" customWidth="1"/>
    <col min="30" max="30" width="47" style="164" bestFit="1" customWidth="1"/>
    <col min="31" max="32" width="19" style="164" bestFit="1" customWidth="1"/>
    <col min="33" max="33" width="21.86328125" style="164" bestFit="1" customWidth="1"/>
    <col min="34" max="34" width="19.53125" style="164" customWidth="1"/>
    <col min="35" max="16384" width="9" style="164"/>
  </cols>
  <sheetData>
    <row r="1" spans="1:38" ht="81.75" x14ac:dyDescent="0.4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513" t="s">
        <v>49</v>
      </c>
      <c r="AC1" s="513" t="s">
        <v>50</v>
      </c>
      <c r="AD1" s="513" t="s">
        <v>471</v>
      </c>
      <c r="AE1" s="631" t="s">
        <v>2076</v>
      </c>
      <c r="AF1" s="631" t="s">
        <v>2077</v>
      </c>
      <c r="AG1" s="631" t="s">
        <v>2078</v>
      </c>
      <c r="AH1" s="631" t="s">
        <v>2079</v>
      </c>
      <c r="AI1" s="631" t="s">
        <v>46</v>
      </c>
      <c r="AJ1" s="517" t="s">
        <v>281</v>
      </c>
      <c r="AK1" s="517" t="s">
        <v>282</v>
      </c>
      <c r="AL1" s="518" t="s">
        <v>283</v>
      </c>
    </row>
    <row r="2" spans="1:3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45"/>
    <row r="77" spans="1:33" s="512" customFormat="1" x14ac:dyDescent="0.45"/>
    <row r="78" spans="1:33" s="512" customFormat="1" x14ac:dyDescent="0.45"/>
    <row r="79" spans="1:33" s="512" customFormat="1" x14ac:dyDescent="0.45"/>
    <row r="80" spans="1:33"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8" s="512" customFormat="1" x14ac:dyDescent="0.45"/>
    <row r="338" spans="1:38" s="512" customFormat="1" x14ac:dyDescent="0.45"/>
    <row r="339" spans="1:38" s="512" customFormat="1" x14ac:dyDescent="0.45"/>
    <row r="340" spans="1:38" s="512" customFormat="1" x14ac:dyDescent="0.45"/>
    <row r="341" spans="1:38" s="512" customFormat="1" x14ac:dyDescent="0.45"/>
    <row r="342" spans="1:38" s="512" customFormat="1" x14ac:dyDescent="0.45"/>
    <row r="343" spans="1:38" s="512" customFormat="1" x14ac:dyDescent="0.45"/>
    <row r="344" spans="1:38" s="512" customFormat="1" x14ac:dyDescent="0.45"/>
    <row r="345" spans="1:38" s="512" customFormat="1" x14ac:dyDescent="0.45"/>
    <row r="346" spans="1:38" s="512" customFormat="1" x14ac:dyDescent="0.45"/>
    <row r="347" spans="1:38" s="512" customFormat="1" x14ac:dyDescent="0.45"/>
    <row r="348" spans="1:38" s="512" customFormat="1" x14ac:dyDescent="0.45"/>
    <row r="349" spans="1:38" s="512" customFormat="1" x14ac:dyDescent="0.45"/>
    <row r="350" spans="1:38" s="415" customFormat="1" x14ac:dyDescent="0.45">
      <c r="A350" s="632">
        <f>A2</f>
        <v>0</v>
      </c>
      <c r="B350" s="632" t="s">
        <v>1607</v>
      </c>
      <c r="C350" s="632" t="s">
        <v>1607</v>
      </c>
      <c r="D350" s="632" t="s">
        <v>1607</v>
      </c>
      <c r="E350" s="632">
        <v>11111</v>
      </c>
      <c r="F350" s="632" t="s">
        <v>71</v>
      </c>
      <c r="G350" s="632">
        <f>SUM(G2:G349)</f>
        <v>0</v>
      </c>
      <c r="H350" s="632">
        <f t="shared" ref="H350:X350" si="0">SUM(H2:H349)</f>
        <v>0</v>
      </c>
      <c r="I350" s="632">
        <f t="shared" si="0"/>
        <v>0</v>
      </c>
      <c r="J350" s="632">
        <f t="shared" si="0"/>
        <v>0</v>
      </c>
      <c r="K350" s="632">
        <f t="shared" si="0"/>
        <v>0</v>
      </c>
      <c r="L350" s="632">
        <f t="shared" si="0"/>
        <v>0</v>
      </c>
      <c r="M350" s="632">
        <f t="shared" si="0"/>
        <v>0</v>
      </c>
      <c r="N350" s="632">
        <f t="shared" si="0"/>
        <v>0</v>
      </c>
      <c r="O350" s="632">
        <f t="shared" si="0"/>
        <v>0</v>
      </c>
      <c r="P350" s="632">
        <f t="shared" si="0"/>
        <v>0</v>
      </c>
      <c r="Q350" s="632">
        <f t="shared" si="0"/>
        <v>0</v>
      </c>
      <c r="R350" s="632">
        <f t="shared" si="0"/>
        <v>0</v>
      </c>
      <c r="S350" s="632">
        <f t="shared" si="0"/>
        <v>0</v>
      </c>
      <c r="T350" s="632">
        <f t="shared" si="0"/>
        <v>0</v>
      </c>
      <c r="U350" s="632">
        <f t="shared" si="0"/>
        <v>0</v>
      </c>
      <c r="V350" s="632">
        <f t="shared" si="0"/>
        <v>0</v>
      </c>
      <c r="W350" s="632">
        <f t="shared" si="0"/>
        <v>0</v>
      </c>
      <c r="X350" s="632">
        <f t="shared" si="0"/>
        <v>0</v>
      </c>
      <c r="Y350" s="632">
        <f>SUM(Y2:Y349)</f>
        <v>0</v>
      </c>
      <c r="Z350" s="632">
        <f t="shared" ref="Z350:AA350" si="1">SUM(Z2:Z349)</f>
        <v>0</v>
      </c>
      <c r="AA350" s="632">
        <f t="shared" si="1"/>
        <v>0</v>
      </c>
      <c r="AB350" s="632">
        <f t="shared" ref="AB350" si="2">SUM(AB2:AB349)</f>
        <v>0</v>
      </c>
      <c r="AC350" s="632">
        <f t="shared" ref="AC350" si="3">SUM(AC2:AC349)</f>
        <v>0</v>
      </c>
      <c r="AD350" s="632">
        <f t="shared" ref="AD350:AI350" si="4">SUM(AD2:AD349)</f>
        <v>0</v>
      </c>
      <c r="AE350" s="632">
        <f t="shared" si="4"/>
        <v>0</v>
      </c>
      <c r="AF350" s="632">
        <f t="shared" si="4"/>
        <v>0</v>
      </c>
      <c r="AG350" s="632">
        <f t="shared" si="4"/>
        <v>0</v>
      </c>
      <c r="AH350" s="632">
        <f t="shared" si="4"/>
        <v>0</v>
      </c>
      <c r="AI350" s="632">
        <f t="shared" si="4"/>
        <v>0</v>
      </c>
      <c r="AJ350" s="633">
        <v>1</v>
      </c>
      <c r="AK350" s="633">
        <v>1</v>
      </c>
      <c r="AL350" s="633">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3" width="19.53125" style="164" bestFit="1" customWidth="1"/>
    <col min="4" max="4" width="36.46484375" style="164" bestFit="1" customWidth="1"/>
    <col min="5" max="5" width="12.6640625" style="164" bestFit="1" customWidth="1"/>
    <col min="6" max="6" width="17.1328125" style="164" bestFit="1" customWidth="1"/>
    <col min="7" max="7" width="14.46484375" style="164" bestFit="1" customWidth="1"/>
    <col min="8" max="8" width="26.53125" style="164" bestFit="1" customWidth="1"/>
    <col min="9" max="10" width="22" style="164" bestFit="1" customWidth="1"/>
    <col min="11" max="11" width="27.33203125" style="164" bestFit="1" customWidth="1"/>
    <col min="12" max="13" width="22.6640625" style="164" bestFit="1" customWidth="1"/>
    <col min="14" max="14" width="27.1328125" style="164" bestFit="1" customWidth="1"/>
    <col min="15" max="16" width="22.53125" style="164" bestFit="1" customWidth="1"/>
    <col min="17" max="17" width="27.86328125" style="164" bestFit="1" customWidth="1"/>
    <col min="18" max="19" width="23.33203125" style="164" bestFit="1" customWidth="1"/>
    <col min="20" max="20" width="37.46484375" style="164" bestFit="1" customWidth="1"/>
    <col min="21" max="22" width="32.86328125" style="164" bestFit="1" customWidth="1"/>
    <col min="23" max="23" width="38.1328125" style="164" bestFit="1" customWidth="1"/>
    <col min="24" max="25" width="33.53125" style="164" bestFit="1" customWidth="1"/>
    <col min="26" max="26" width="38.53125" style="164" bestFit="1" customWidth="1"/>
    <col min="27" max="28" width="34" style="164" bestFit="1" customWidth="1"/>
    <col min="29" max="29" width="39.33203125" style="164" bestFit="1" customWidth="1"/>
    <col min="30" max="31" width="34.6640625" style="164" bestFit="1" customWidth="1"/>
    <col min="32" max="32" width="16" style="164" bestFit="1" customWidth="1"/>
    <col min="33" max="33" width="26.1328125" style="164" bestFit="1" customWidth="1"/>
    <col min="34" max="35" width="21.53125" style="164" bestFit="1" customWidth="1"/>
    <col min="36" max="36" width="26.86328125" style="164" bestFit="1" customWidth="1"/>
    <col min="37" max="38" width="22.33203125" style="164" bestFit="1" customWidth="1"/>
    <col min="39" max="39" width="26.33203125" style="164" bestFit="1" customWidth="1"/>
    <col min="40" max="41" width="21.6640625" style="164" bestFit="1" customWidth="1"/>
    <col min="42" max="42" width="27" style="164" bestFit="1" customWidth="1"/>
    <col min="43" max="44" width="22.46484375" style="164" bestFit="1" customWidth="1"/>
    <col min="45" max="45" width="36.86328125" style="164" bestFit="1" customWidth="1"/>
    <col min="46" max="47" width="32.33203125" style="164" bestFit="1" customWidth="1"/>
    <col min="48" max="48" width="37.53125" style="164" bestFit="1" customWidth="1"/>
    <col min="49" max="50" width="33" style="164" bestFit="1" customWidth="1"/>
    <col min="51" max="51" width="38" style="164" bestFit="1" customWidth="1"/>
    <col min="52" max="53" width="32.33203125" style="164" bestFit="1" customWidth="1"/>
    <col min="54" max="54" width="37.53125" style="164" bestFit="1" customWidth="1"/>
    <col min="55" max="56" width="33" style="164" bestFit="1" customWidth="1"/>
    <col min="57" max="58" width="13" style="164" bestFit="1" customWidth="1"/>
    <col min="59" max="59" width="16.1328125" style="164" bestFit="1" customWidth="1"/>
    <col min="60" max="60" width="19.53125" style="164" customWidth="1"/>
    <col min="61" max="16384" width="9" style="164"/>
  </cols>
  <sheetData>
    <row r="1" spans="1:59" ht="27.75" x14ac:dyDescent="0.45">
      <c r="A1" s="513" t="s">
        <v>159</v>
      </c>
      <c r="B1" s="513" t="s">
        <v>160</v>
      </c>
      <c r="C1" s="513" t="s">
        <v>233</v>
      </c>
      <c r="D1" s="513" t="s">
        <v>234</v>
      </c>
      <c r="E1" s="513" t="s">
        <v>235</v>
      </c>
      <c r="F1" s="513" t="s">
        <v>70</v>
      </c>
      <c r="G1" s="513" t="s">
        <v>2</v>
      </c>
      <c r="H1" s="513" t="s">
        <v>744</v>
      </c>
      <c r="I1" s="513" t="s">
        <v>743</v>
      </c>
      <c r="J1" s="513" t="s">
        <v>742</v>
      </c>
      <c r="K1" s="513" t="s">
        <v>741</v>
      </c>
      <c r="L1" s="513" t="s">
        <v>740</v>
      </c>
      <c r="M1" s="513" t="s">
        <v>739</v>
      </c>
      <c r="N1" s="513" t="s">
        <v>738</v>
      </c>
      <c r="O1" s="513" t="s">
        <v>737</v>
      </c>
      <c r="P1" s="513" t="s">
        <v>736</v>
      </c>
      <c r="Q1" s="513" t="s">
        <v>735</v>
      </c>
      <c r="R1" s="513" t="s">
        <v>734</v>
      </c>
      <c r="S1" s="513" t="s">
        <v>733</v>
      </c>
      <c r="T1" s="513" t="s">
        <v>732</v>
      </c>
      <c r="U1" s="513" t="s">
        <v>731</v>
      </c>
      <c r="V1" s="513" t="s">
        <v>730</v>
      </c>
      <c r="W1" s="513" t="s">
        <v>729</v>
      </c>
      <c r="X1" s="513" t="s">
        <v>728</v>
      </c>
      <c r="Y1" s="513" t="s">
        <v>727</v>
      </c>
      <c r="Z1" s="513" t="s">
        <v>726</v>
      </c>
      <c r="AA1" s="513" t="s">
        <v>725</v>
      </c>
      <c r="AB1" s="513" t="s">
        <v>724</v>
      </c>
      <c r="AC1" s="513" t="s">
        <v>723</v>
      </c>
      <c r="AD1" s="513" t="s">
        <v>722</v>
      </c>
      <c r="AE1" s="513" t="s">
        <v>721</v>
      </c>
      <c r="AF1" s="513" t="s">
        <v>59</v>
      </c>
      <c r="AG1" s="513" t="s">
        <v>720</v>
      </c>
      <c r="AH1" s="513" t="s">
        <v>719</v>
      </c>
      <c r="AI1" s="513" t="s">
        <v>718</v>
      </c>
      <c r="AJ1" s="513" t="s">
        <v>717</v>
      </c>
      <c r="AK1" s="513" t="s">
        <v>716</v>
      </c>
      <c r="AL1" s="513" t="s">
        <v>715</v>
      </c>
      <c r="AM1" s="513" t="s">
        <v>714</v>
      </c>
      <c r="AN1" s="513" t="s">
        <v>713</v>
      </c>
      <c r="AO1" s="513" t="s">
        <v>712</v>
      </c>
      <c r="AP1" s="513" t="s">
        <v>711</v>
      </c>
      <c r="AQ1" s="513" t="s">
        <v>710</v>
      </c>
      <c r="AR1" s="513" t="s">
        <v>709</v>
      </c>
      <c r="AS1" s="513" t="s">
        <v>708</v>
      </c>
      <c r="AT1" s="513" t="s">
        <v>707</v>
      </c>
      <c r="AU1" s="513" t="s">
        <v>706</v>
      </c>
      <c r="AV1" s="513" t="s">
        <v>705</v>
      </c>
      <c r="AW1" s="513" t="s">
        <v>704</v>
      </c>
      <c r="AX1" s="513" t="s">
        <v>703</v>
      </c>
      <c r="AY1" s="513" t="s">
        <v>702</v>
      </c>
      <c r="AZ1" s="513" t="s">
        <v>701</v>
      </c>
      <c r="BA1" s="513" t="s">
        <v>700</v>
      </c>
      <c r="BB1" s="513" t="s">
        <v>699</v>
      </c>
      <c r="BC1" s="513" t="s">
        <v>698</v>
      </c>
      <c r="BD1" s="513" t="s">
        <v>697</v>
      </c>
      <c r="BE1" s="513" t="s">
        <v>281</v>
      </c>
      <c r="BF1" s="513" t="s">
        <v>282</v>
      </c>
      <c r="BG1" s="514" t="s">
        <v>283</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59" s="512" customFormat="1" x14ac:dyDescent="0.45"/>
    <row r="338" spans="1:59" s="512" customFormat="1" x14ac:dyDescent="0.45"/>
    <row r="339" spans="1:59" s="512" customFormat="1" x14ac:dyDescent="0.45"/>
    <row r="340" spans="1:59" s="512" customFormat="1" x14ac:dyDescent="0.45"/>
    <row r="341" spans="1:59" s="512" customFormat="1" x14ac:dyDescent="0.45"/>
    <row r="342" spans="1:59" s="512" customFormat="1" x14ac:dyDescent="0.45"/>
    <row r="343" spans="1:59" s="512" customFormat="1" x14ac:dyDescent="0.45"/>
    <row r="344" spans="1:59" s="512" customFormat="1" x14ac:dyDescent="0.45"/>
    <row r="345" spans="1:59" s="512" customFormat="1" x14ac:dyDescent="0.45"/>
    <row r="346" spans="1:59" s="512" customFormat="1" x14ac:dyDescent="0.45"/>
    <row r="347" spans="1:59" s="512" customFormat="1" x14ac:dyDescent="0.45"/>
    <row r="348" spans="1:59" s="512" customFormat="1" x14ac:dyDescent="0.45"/>
    <row r="349" spans="1:59" s="512" customFormat="1" x14ac:dyDescent="0.45"/>
    <row r="350" spans="1:59" s="415" customFormat="1" x14ac:dyDescent="0.45">
      <c r="A350" s="547">
        <f>A2</f>
        <v>0</v>
      </c>
      <c r="B350" s="547" t="s">
        <v>1607</v>
      </c>
      <c r="C350" s="547" t="s">
        <v>1607</v>
      </c>
      <c r="D350" s="547" t="s">
        <v>1607</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1" width="19.86328125" style="164" bestFit="1" customWidth="1"/>
    <col min="2" max="2" width="9.33203125" style="164" bestFit="1" customWidth="1"/>
    <col min="3" max="3" width="16.46484375" style="164" bestFit="1" customWidth="1"/>
    <col min="4" max="4" width="30.86328125" style="164" bestFit="1" customWidth="1"/>
    <col min="5" max="5" width="10.86328125" style="164" customWidth="1"/>
    <col min="6" max="6" width="15" style="164" bestFit="1" customWidth="1"/>
    <col min="7" max="7" width="12.46484375" style="164" customWidth="1"/>
    <col min="8" max="8" width="17.46484375" style="164" bestFit="1" customWidth="1"/>
    <col min="9" max="9" width="38.531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6640625" style="164" bestFit="1" customWidth="1"/>
    <col min="22" max="22" width="10.53125" style="164" bestFit="1" customWidth="1"/>
    <col min="23" max="30" width="12.33203125" style="164" bestFit="1" customWidth="1"/>
    <col min="31" max="31" width="10.53125" style="164" bestFit="1" customWidth="1"/>
    <col min="32" max="32" width="15.53125" style="164" bestFit="1" customWidth="1"/>
    <col min="33" max="33" width="11.46484375" style="164" bestFit="1" customWidth="1"/>
    <col min="34" max="41" width="13.1328125" style="164" bestFit="1" customWidth="1"/>
    <col min="42" max="42" width="11.46484375" style="164" bestFit="1" customWidth="1"/>
    <col min="43" max="43" width="16.1328125" style="164" bestFit="1" customWidth="1"/>
    <col min="44" max="44" width="12" style="164" bestFit="1" customWidth="1"/>
    <col min="45" max="52" width="13.6640625" style="164" bestFit="1" customWidth="1"/>
    <col min="53" max="53" width="12" style="164" bestFit="1" customWidth="1"/>
    <col min="54" max="54" width="23.6640625" style="164" bestFit="1" customWidth="1"/>
    <col min="55" max="55" width="19.53125" style="164" bestFit="1" customWidth="1"/>
    <col min="56" max="63" width="21.33203125" style="164" bestFit="1" customWidth="1"/>
    <col min="64" max="64" width="19.53125" style="164" bestFit="1" customWidth="1"/>
    <col min="65" max="65" width="24.332031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3125" style="164" customWidth="1"/>
    <col min="80" max="16384" width="9" style="164"/>
  </cols>
  <sheetData>
    <row r="1" spans="1:78" x14ac:dyDescent="0.45">
      <c r="A1" s="513" t="s">
        <v>159</v>
      </c>
      <c r="B1" s="513" t="s">
        <v>160</v>
      </c>
      <c r="C1" s="513" t="s">
        <v>233</v>
      </c>
      <c r="D1" s="513" t="s">
        <v>234</v>
      </c>
      <c r="E1" s="513" t="s">
        <v>235</v>
      </c>
      <c r="F1" s="513" t="s">
        <v>70</v>
      </c>
      <c r="G1" s="513" t="s">
        <v>2</v>
      </c>
      <c r="H1" s="513" t="s">
        <v>62</v>
      </c>
      <c r="I1" s="513" t="s">
        <v>63</v>
      </c>
      <c r="J1" s="513" t="s">
        <v>537</v>
      </c>
      <c r="K1" s="513" t="s">
        <v>536</v>
      </c>
      <c r="L1" s="513" t="s">
        <v>535</v>
      </c>
      <c r="M1" s="513" t="s">
        <v>534</v>
      </c>
      <c r="N1" s="513" t="s">
        <v>533</v>
      </c>
      <c r="O1" s="513" t="s">
        <v>532</v>
      </c>
      <c r="P1" s="513" t="s">
        <v>531</v>
      </c>
      <c r="Q1" s="513" t="s">
        <v>530</v>
      </c>
      <c r="R1" s="513" t="s">
        <v>529</v>
      </c>
      <c r="S1" s="513" t="s">
        <v>528</v>
      </c>
      <c r="T1" s="513" t="s">
        <v>527</v>
      </c>
      <c r="U1" s="513" t="s">
        <v>526</v>
      </c>
      <c r="V1" s="513" t="s">
        <v>525</v>
      </c>
      <c r="W1" s="513" t="s">
        <v>524</v>
      </c>
      <c r="X1" s="513" t="s">
        <v>523</v>
      </c>
      <c r="Y1" s="513" t="s">
        <v>522</v>
      </c>
      <c r="Z1" s="513" t="s">
        <v>521</v>
      </c>
      <c r="AA1" s="513" t="s">
        <v>520</v>
      </c>
      <c r="AB1" s="513" t="s">
        <v>519</v>
      </c>
      <c r="AC1" s="513" t="s">
        <v>518</v>
      </c>
      <c r="AD1" s="513" t="s">
        <v>517</v>
      </c>
      <c r="AE1" s="513" t="s">
        <v>516</v>
      </c>
      <c r="AF1" s="513" t="s">
        <v>515</v>
      </c>
      <c r="AG1" s="513" t="s">
        <v>514</v>
      </c>
      <c r="AH1" s="513" t="s">
        <v>513</v>
      </c>
      <c r="AI1" s="513" t="s">
        <v>512</v>
      </c>
      <c r="AJ1" s="513" t="s">
        <v>511</v>
      </c>
      <c r="AK1" s="513" t="s">
        <v>510</v>
      </c>
      <c r="AL1" s="513" t="s">
        <v>509</v>
      </c>
      <c r="AM1" s="513" t="s">
        <v>508</v>
      </c>
      <c r="AN1" s="513" t="s">
        <v>507</v>
      </c>
      <c r="AO1" s="513" t="s">
        <v>506</v>
      </c>
      <c r="AP1" s="513" t="s">
        <v>505</v>
      </c>
      <c r="AQ1" s="513" t="s">
        <v>504</v>
      </c>
      <c r="AR1" s="513" t="s">
        <v>503</v>
      </c>
      <c r="AS1" s="513" t="s">
        <v>502</v>
      </c>
      <c r="AT1" s="513" t="s">
        <v>501</v>
      </c>
      <c r="AU1" s="513" t="s">
        <v>500</v>
      </c>
      <c r="AV1" s="513" t="s">
        <v>499</v>
      </c>
      <c r="AW1" s="513" t="s">
        <v>498</v>
      </c>
      <c r="AX1" s="513" t="s">
        <v>497</v>
      </c>
      <c r="AY1" s="513" t="s">
        <v>496</v>
      </c>
      <c r="AZ1" s="513" t="s">
        <v>495</v>
      </c>
      <c r="BA1" s="513" t="s">
        <v>494</v>
      </c>
      <c r="BB1" s="513" t="s">
        <v>493</v>
      </c>
      <c r="BC1" s="513" t="s">
        <v>492</v>
      </c>
      <c r="BD1" s="513" t="s">
        <v>491</v>
      </c>
      <c r="BE1" s="513" t="s">
        <v>490</v>
      </c>
      <c r="BF1" s="513" t="s">
        <v>489</v>
      </c>
      <c r="BG1" s="513" t="s">
        <v>488</v>
      </c>
      <c r="BH1" s="513" t="s">
        <v>487</v>
      </c>
      <c r="BI1" s="513" t="s">
        <v>486</v>
      </c>
      <c r="BJ1" s="513" t="s">
        <v>485</v>
      </c>
      <c r="BK1" s="513" t="s">
        <v>484</v>
      </c>
      <c r="BL1" s="513" t="s">
        <v>483</v>
      </c>
      <c r="BM1" s="513" t="s">
        <v>482</v>
      </c>
      <c r="BN1" s="513" t="s">
        <v>481</v>
      </c>
      <c r="BO1" s="513" t="s">
        <v>480</v>
      </c>
      <c r="BP1" s="513" t="s">
        <v>479</v>
      </c>
      <c r="BQ1" s="513" t="s">
        <v>478</v>
      </c>
      <c r="BR1" s="513" t="s">
        <v>477</v>
      </c>
      <c r="BS1" s="513" t="s">
        <v>476</v>
      </c>
      <c r="BT1" s="513" t="s">
        <v>475</v>
      </c>
      <c r="BU1" s="513" t="s">
        <v>474</v>
      </c>
      <c r="BV1" s="513" t="s">
        <v>473</v>
      </c>
      <c r="BW1" s="513" t="s">
        <v>472</v>
      </c>
      <c r="BX1" s="513" t="s">
        <v>281</v>
      </c>
      <c r="BY1" s="513" t="s">
        <v>282</v>
      </c>
      <c r="BZ1" s="514" t="s">
        <v>283</v>
      </c>
    </row>
    <row r="2" spans="1:7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45"/>
    <row r="25" spans="1:78" s="512" customFormat="1" x14ac:dyDescent="0.45"/>
    <row r="26" spans="1:78" s="512" customFormat="1" x14ac:dyDescent="0.45"/>
    <row r="27" spans="1:78" s="512" customFormat="1" x14ac:dyDescent="0.45"/>
    <row r="28" spans="1:78" s="512" customFormat="1" x14ac:dyDescent="0.45"/>
    <row r="29" spans="1:78" s="512" customFormat="1" x14ac:dyDescent="0.45"/>
    <row r="30" spans="1:78" s="512" customFormat="1" x14ac:dyDescent="0.45"/>
    <row r="31" spans="1:78" s="512" customFormat="1" x14ac:dyDescent="0.45"/>
    <row r="32" spans="1:78"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78" s="512" customFormat="1" x14ac:dyDescent="0.45"/>
    <row r="338" spans="1:78" s="512" customFormat="1" x14ac:dyDescent="0.45"/>
    <row r="339" spans="1:78" s="512" customFormat="1" x14ac:dyDescent="0.45"/>
    <row r="340" spans="1:78" s="512" customFormat="1" x14ac:dyDescent="0.45"/>
    <row r="341" spans="1:78" s="512" customFormat="1" x14ac:dyDescent="0.45"/>
    <row r="342" spans="1:78" s="512" customFormat="1" x14ac:dyDescent="0.45"/>
    <row r="343" spans="1:78" s="512" customFormat="1" x14ac:dyDescent="0.45"/>
    <row r="344" spans="1:78" s="512" customFormat="1" x14ac:dyDescent="0.45"/>
    <row r="345" spans="1:78" s="512" customFormat="1" x14ac:dyDescent="0.45"/>
    <row r="346" spans="1:78" s="512" customFormat="1" x14ac:dyDescent="0.45"/>
    <row r="347" spans="1:78" s="512" customFormat="1" x14ac:dyDescent="0.45"/>
    <row r="348" spans="1:78" s="512" customFormat="1" x14ac:dyDescent="0.45"/>
    <row r="349" spans="1:78" s="512" customFormat="1" x14ac:dyDescent="0.45"/>
    <row r="350" spans="1:78" s="415" customFormat="1" x14ac:dyDescent="0.45">
      <c r="A350" s="547">
        <f>A2</f>
        <v>0</v>
      </c>
      <c r="B350" s="547" t="s">
        <v>1607</v>
      </c>
      <c r="C350" s="547" t="s">
        <v>1607</v>
      </c>
      <c r="D350" s="547" t="s">
        <v>1607</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B10" sqref="B10"/>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4" width="10.86328125" style="1" bestFit="1" customWidth="1"/>
    <col min="15" max="16" width="10.6640625" style="1" bestFit="1" customWidth="1"/>
    <col min="17" max="17" width="9.1328125" style="2"/>
    <col min="18" max="16384" width="9.1328125" style="1"/>
  </cols>
  <sheetData>
    <row r="1" spans="2:18" x14ac:dyDescent="0.4">
      <c r="B1" s="15"/>
      <c r="C1" s="16"/>
      <c r="D1" s="16"/>
      <c r="E1" s="16"/>
      <c r="F1" s="16"/>
      <c r="G1" s="16"/>
      <c r="H1" s="16"/>
      <c r="I1" s="16"/>
      <c r="J1" s="16"/>
      <c r="K1" s="16"/>
      <c r="L1" s="16"/>
      <c r="M1" s="16"/>
      <c r="N1" s="16"/>
      <c r="O1" s="17"/>
      <c r="P1" s="5"/>
    </row>
    <row r="2" spans="2:18" ht="20.25" customHeight="1" x14ac:dyDescent="0.4">
      <c r="B2" s="145" t="s">
        <v>34</v>
      </c>
      <c r="C2" s="859" t="str">
        <f>Prevention!D2</f>
        <v>Afya Nyota Ya Bonde</v>
      </c>
      <c r="D2" s="859"/>
      <c r="E2" s="859"/>
      <c r="F2" s="859"/>
      <c r="G2" s="574">
        <f>IFERROR(VLOOKUP(C2,Facilities!F1:H200,2,FALSE),"")</f>
        <v>11111</v>
      </c>
      <c r="H2" s="717" t="s">
        <v>70</v>
      </c>
      <c r="I2" s="717"/>
      <c r="J2" s="717"/>
      <c r="K2" s="143" t="str">
        <f>IFERROR(VLOOKUP(C2,Facilities!F1:H200,3,FALSE),"")</f>
        <v>DSD</v>
      </c>
      <c r="L2" s="57"/>
      <c r="M2" s="144" t="s">
        <v>35</v>
      </c>
      <c r="N2" s="718">
        <f>'HTS_TST_Inpatient Services'!A2</f>
        <v>0</v>
      </c>
      <c r="O2" s="718"/>
      <c r="P2" s="5"/>
    </row>
    <row r="3" spans="2:18" ht="18.75" customHeight="1" x14ac:dyDescent="0.4">
      <c r="B3" s="870" t="str">
        <f>CONCATENATE(K2,": HTS_TST (Facility)")</f>
        <v>DSD: HTS_TST (Facility)</v>
      </c>
      <c r="C3" s="871"/>
      <c r="D3" s="871"/>
      <c r="E3" s="871"/>
      <c r="F3" s="871"/>
      <c r="G3" s="871"/>
      <c r="H3" s="871"/>
      <c r="I3" s="871"/>
      <c r="J3" s="871"/>
      <c r="K3" s="871"/>
      <c r="L3" s="871"/>
      <c r="M3" s="871"/>
      <c r="N3" s="871"/>
      <c r="O3" s="871"/>
      <c r="P3" s="871"/>
      <c r="Q3" s="7"/>
      <c r="R3" s="7"/>
    </row>
    <row r="4" spans="2:18" ht="15" customHeight="1" x14ac:dyDescent="0.4">
      <c r="B4" s="860" t="s">
        <v>0</v>
      </c>
      <c r="C4" s="861"/>
      <c r="D4" s="833" t="s">
        <v>68</v>
      </c>
      <c r="E4" s="872"/>
      <c r="F4" s="872"/>
      <c r="G4" s="872"/>
      <c r="H4" s="872"/>
      <c r="I4" s="872"/>
      <c r="J4" s="872"/>
      <c r="K4" s="872"/>
      <c r="L4" s="872"/>
      <c r="M4" s="872"/>
      <c r="N4" s="872"/>
      <c r="O4" s="872"/>
      <c r="P4" s="834"/>
      <c r="Q4" s="3"/>
      <c r="R4" s="3"/>
    </row>
    <row r="5" spans="2:18" ht="14.25" customHeight="1" x14ac:dyDescent="0.4">
      <c r="B5" s="862"/>
      <c r="C5" s="863"/>
      <c r="D5" s="873"/>
      <c r="E5" s="874"/>
      <c r="F5" s="874"/>
      <c r="G5" s="874"/>
      <c r="H5" s="874"/>
      <c r="I5" s="874"/>
      <c r="J5" s="874"/>
      <c r="K5" s="874"/>
      <c r="L5" s="874"/>
      <c r="M5" s="874"/>
      <c r="N5" s="874"/>
      <c r="O5" s="874"/>
      <c r="P5" s="875"/>
      <c r="Q5" s="3"/>
      <c r="R5" s="3"/>
    </row>
    <row r="6" spans="2:18" ht="6.75" customHeight="1" x14ac:dyDescent="0.4">
      <c r="B6" s="77"/>
      <c r="C6" s="78"/>
      <c r="D6" s="79"/>
      <c r="E6" s="79"/>
      <c r="F6" s="79"/>
      <c r="G6" s="79"/>
      <c r="H6" s="79"/>
      <c r="I6" s="79"/>
      <c r="J6" s="79"/>
      <c r="K6" s="79"/>
      <c r="L6" s="79"/>
      <c r="M6" s="79"/>
      <c r="N6" s="79"/>
      <c r="O6" s="79"/>
      <c r="P6" s="53"/>
      <c r="Q6" s="3"/>
      <c r="R6" s="3"/>
    </row>
    <row r="7" spans="2:18" ht="24.75" customHeight="1" x14ac:dyDescent="0.4">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5" customHeight="1" x14ac:dyDescent="0.4">
      <c r="B8" s="35"/>
      <c r="C8" s="10"/>
      <c r="D8" s="4"/>
      <c r="E8" s="4"/>
      <c r="F8" s="4"/>
      <c r="G8" s="4"/>
      <c r="H8" s="4"/>
      <c r="I8" s="4"/>
      <c r="J8" s="4"/>
      <c r="K8" s="4"/>
      <c r="L8" s="4"/>
      <c r="M8" s="4"/>
      <c r="N8" s="4"/>
      <c r="O8" s="4"/>
      <c r="P8" s="40"/>
      <c r="Q8" s="3"/>
      <c r="R8" s="3"/>
    </row>
    <row r="9" spans="2:18" ht="6" customHeight="1" x14ac:dyDescent="0.4">
      <c r="B9" s="81"/>
      <c r="C9" s="48"/>
      <c r="D9" s="79"/>
      <c r="E9" s="79"/>
      <c r="F9" s="79"/>
      <c r="G9" s="79"/>
      <c r="H9" s="79"/>
      <c r="I9" s="79"/>
      <c r="J9" s="79"/>
      <c r="K9" s="79"/>
      <c r="L9" s="79"/>
      <c r="M9" s="79"/>
      <c r="N9" s="79"/>
      <c r="O9" s="79"/>
      <c r="P9" s="53"/>
      <c r="Q9" s="3"/>
      <c r="R9" s="3"/>
    </row>
    <row r="10" spans="2:18" ht="24.5" customHeight="1" x14ac:dyDescent="0.4">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75" customHeight="1" x14ac:dyDescent="0.4">
      <c r="B11" s="82"/>
      <c r="C11" s="83"/>
      <c r="D11" s="4"/>
      <c r="E11" s="4"/>
      <c r="F11" s="4"/>
      <c r="G11" s="4"/>
      <c r="H11" s="4"/>
      <c r="I11" s="4"/>
      <c r="J11" s="4"/>
      <c r="K11" s="4"/>
      <c r="L11" s="4"/>
      <c r="M11" s="4"/>
      <c r="N11" s="4"/>
      <c r="O11" s="4"/>
      <c r="P11" s="40"/>
      <c r="Q11" s="3"/>
      <c r="R11" s="3"/>
    </row>
    <row r="12" spans="2:18" ht="35.25" customHeight="1" x14ac:dyDescent="0.4">
      <c r="B12" s="864" t="s">
        <v>3</v>
      </c>
      <c r="C12" s="865"/>
      <c r="D12" s="866" t="s">
        <v>69</v>
      </c>
      <c r="E12" s="867"/>
      <c r="F12" s="867"/>
      <c r="G12" s="867"/>
      <c r="H12" s="867"/>
      <c r="I12" s="867"/>
      <c r="J12" s="867"/>
      <c r="K12" s="867"/>
      <c r="L12" s="867"/>
      <c r="M12" s="867"/>
      <c r="N12" s="867"/>
      <c r="O12" s="867"/>
      <c r="P12" s="53"/>
      <c r="Q12" s="3"/>
      <c r="R12" s="3"/>
    </row>
    <row r="13" spans="2:18" ht="6" customHeight="1" x14ac:dyDescent="0.4">
      <c r="B13" s="52"/>
      <c r="C13" s="49"/>
      <c r="D13" s="3"/>
      <c r="E13" s="49"/>
      <c r="F13" s="50"/>
      <c r="G13" s="50"/>
      <c r="H13" s="50"/>
      <c r="I13" s="50"/>
      <c r="J13" s="50"/>
      <c r="K13" s="50"/>
      <c r="L13" s="50"/>
      <c r="M13" s="50"/>
      <c r="N13" s="50"/>
      <c r="O13" s="50"/>
      <c r="P13" s="53"/>
      <c r="Q13" s="3"/>
      <c r="R13" s="3"/>
    </row>
    <row r="14" spans="2:18" x14ac:dyDescent="0.4">
      <c r="B14" s="65" t="s">
        <v>72</v>
      </c>
      <c r="C14" s="67" t="s">
        <v>49</v>
      </c>
      <c r="D14" s="64" t="s">
        <v>50</v>
      </c>
      <c r="E14" s="67" t="s">
        <v>6</v>
      </c>
      <c r="F14" s="5"/>
      <c r="G14" s="5"/>
      <c r="H14" s="5"/>
      <c r="I14" s="5"/>
      <c r="J14" s="5"/>
      <c r="K14" s="5"/>
      <c r="L14" s="5"/>
      <c r="M14" s="5"/>
      <c r="N14" s="5"/>
      <c r="O14" s="5"/>
      <c r="P14" s="40"/>
      <c r="Q14" s="3"/>
      <c r="R14" s="3"/>
    </row>
    <row r="15" spans="2:18" ht="9" customHeight="1" x14ac:dyDescent="0.4">
      <c r="B15" s="66"/>
      <c r="C15" s="68"/>
      <c r="D15" s="70"/>
      <c r="E15" s="93"/>
      <c r="F15" s="5"/>
      <c r="G15" s="5"/>
      <c r="H15" s="5"/>
      <c r="I15" s="5"/>
      <c r="J15" s="5"/>
      <c r="K15" s="5"/>
      <c r="L15" s="5"/>
      <c r="M15" s="5"/>
      <c r="N15" s="5"/>
      <c r="O15" s="5"/>
      <c r="P15" s="40"/>
      <c r="Q15" s="3"/>
      <c r="R15" s="3"/>
    </row>
    <row r="16" spans="2:18" ht="6.5" customHeight="1" x14ac:dyDescent="0.4">
      <c r="B16" s="71"/>
      <c r="C16" s="5"/>
      <c r="D16" s="5"/>
      <c r="E16" s="74"/>
      <c r="F16" s="75"/>
      <c r="G16" s="75"/>
      <c r="H16" s="75"/>
      <c r="I16" s="75"/>
      <c r="J16" s="75"/>
      <c r="K16" s="75"/>
      <c r="L16" s="75"/>
      <c r="M16" s="75"/>
      <c r="N16" s="75"/>
      <c r="O16" s="75"/>
      <c r="P16" s="53"/>
      <c r="Q16" s="3"/>
      <c r="R16" s="3"/>
    </row>
    <row r="17" spans="2:18" ht="25.5" customHeight="1" x14ac:dyDescent="0.4">
      <c r="B17" s="72" t="s">
        <v>42</v>
      </c>
      <c r="C17" s="578"/>
      <c r="D17" s="577"/>
      <c r="E17" s="576" t="str">
        <f>IF(SUM(C17:D17)=0,"subtotal",SUM(C17:D17))</f>
        <v>subtotal</v>
      </c>
      <c r="F17" s="14"/>
      <c r="G17" s="14"/>
      <c r="H17" s="14"/>
      <c r="I17" s="14"/>
      <c r="J17" s="14"/>
      <c r="K17" s="14"/>
      <c r="L17" s="14"/>
      <c r="M17" s="14"/>
      <c r="N17" s="14"/>
      <c r="O17" s="14"/>
      <c r="P17" s="40"/>
      <c r="Q17" s="3"/>
      <c r="R17" s="3"/>
    </row>
    <row r="18" spans="2:18" ht="4.25" customHeight="1" x14ac:dyDescent="0.4">
      <c r="B18" s="73"/>
      <c r="C18" s="13"/>
      <c r="D18" s="13"/>
      <c r="E18" s="44"/>
      <c r="F18" s="45"/>
      <c r="G18" s="45"/>
      <c r="H18" s="45"/>
      <c r="I18" s="45"/>
      <c r="J18" s="45"/>
      <c r="K18" s="45"/>
      <c r="L18" s="45"/>
      <c r="M18" s="45"/>
      <c r="N18" s="45"/>
      <c r="O18" s="45"/>
      <c r="P18" s="69"/>
      <c r="Q18" s="3"/>
      <c r="R18" s="3"/>
    </row>
    <row r="19" spans="2:18" ht="5.75" customHeight="1" x14ac:dyDescent="0.4">
      <c r="B19" s="71"/>
      <c r="C19" s="5"/>
      <c r="D19" s="5"/>
      <c r="E19" s="74"/>
      <c r="F19" s="75"/>
      <c r="G19" s="75"/>
      <c r="H19" s="75"/>
      <c r="I19" s="75"/>
      <c r="J19" s="75"/>
      <c r="K19" s="75"/>
      <c r="L19" s="75"/>
      <c r="M19" s="75"/>
      <c r="N19" s="75"/>
      <c r="O19" s="75"/>
      <c r="P19" s="53"/>
      <c r="Q19" s="3"/>
      <c r="R19" s="3"/>
    </row>
    <row r="20" spans="2:18" ht="21" customHeight="1" x14ac:dyDescent="0.4">
      <c r="B20" s="72" t="s">
        <v>43</v>
      </c>
      <c r="C20" s="578"/>
      <c r="D20" s="577"/>
      <c r="E20" s="576" t="str">
        <f>IF(SUM(C20:D20)=0,"subtotal",SUM(C20:D20))</f>
        <v>subtotal</v>
      </c>
      <c r="F20" s="14"/>
      <c r="G20" s="14"/>
      <c r="H20" s="14"/>
      <c r="I20" s="14"/>
      <c r="J20" s="14"/>
      <c r="K20" s="14"/>
      <c r="L20" s="14"/>
      <c r="M20" s="14"/>
      <c r="N20" s="14"/>
      <c r="O20" s="14"/>
      <c r="P20" s="40"/>
      <c r="Q20" s="3"/>
      <c r="R20" s="3"/>
    </row>
    <row r="21" spans="2:18" ht="8" customHeight="1" x14ac:dyDescent="0.4">
      <c r="B21" s="73"/>
      <c r="C21" s="13"/>
      <c r="D21" s="13"/>
      <c r="E21" s="44"/>
      <c r="F21" s="45"/>
      <c r="G21" s="45"/>
      <c r="H21" s="45"/>
      <c r="I21" s="45"/>
      <c r="J21" s="45"/>
      <c r="K21" s="45"/>
      <c r="L21" s="45"/>
      <c r="M21" s="45"/>
      <c r="N21" s="45"/>
      <c r="O21" s="45"/>
      <c r="P21" s="69"/>
      <c r="Q21" s="3"/>
      <c r="R21" s="3"/>
    </row>
    <row r="22" spans="2:18" ht="8.75" customHeight="1" x14ac:dyDescent="0.4">
      <c r="B22" s="71"/>
      <c r="C22" s="5"/>
      <c r="D22" s="5"/>
      <c r="E22" s="74"/>
      <c r="F22" s="75"/>
      <c r="G22" s="75"/>
      <c r="H22" s="75"/>
      <c r="I22" s="75"/>
      <c r="J22" s="75"/>
      <c r="K22" s="75"/>
      <c r="L22" s="75"/>
      <c r="M22" s="75"/>
      <c r="N22" s="75"/>
      <c r="O22" s="75"/>
      <c r="P22" s="53"/>
      <c r="Q22" s="3"/>
      <c r="R22" s="3"/>
    </row>
    <row r="23" spans="2:18" ht="22.25" customHeight="1" x14ac:dyDescent="0.4">
      <c r="B23" s="72" t="s">
        <v>44</v>
      </c>
      <c r="C23" s="578"/>
      <c r="D23" s="577"/>
      <c r="E23" s="576" t="str">
        <f>IF(SUM(C23:D23)=0,"subtotal",SUM(C23:D23))</f>
        <v>subtotal</v>
      </c>
      <c r="F23" s="14"/>
      <c r="G23" s="14"/>
      <c r="H23" s="14"/>
      <c r="I23" s="14"/>
      <c r="J23" s="14"/>
      <c r="K23" s="14"/>
      <c r="L23" s="14"/>
      <c r="M23" s="14"/>
      <c r="N23" s="14"/>
      <c r="O23" s="14"/>
      <c r="P23" s="40"/>
      <c r="Q23" s="3"/>
      <c r="R23" s="3"/>
    </row>
    <row r="24" spans="2:18" ht="8.75" customHeight="1" x14ac:dyDescent="0.4">
      <c r="B24" s="73"/>
      <c r="C24" s="13"/>
      <c r="D24" s="13"/>
      <c r="E24" s="44"/>
      <c r="F24" s="45"/>
      <c r="G24" s="45"/>
      <c r="H24" s="45"/>
      <c r="I24" s="45"/>
      <c r="J24" s="45"/>
      <c r="K24" s="45"/>
      <c r="L24" s="45"/>
      <c r="M24" s="45"/>
      <c r="N24" s="45"/>
      <c r="O24" s="45"/>
      <c r="P24" s="69"/>
      <c r="Q24" s="3"/>
      <c r="R24" s="3"/>
    </row>
    <row r="25" spans="2:18" ht="8.75" customHeight="1" x14ac:dyDescent="0.4">
      <c r="B25" s="71"/>
      <c r="C25" s="5"/>
      <c r="D25" s="5"/>
      <c r="E25" s="74"/>
      <c r="F25" s="75"/>
      <c r="G25" s="75"/>
      <c r="H25" s="75"/>
      <c r="I25" s="75"/>
      <c r="J25" s="75"/>
      <c r="K25" s="75"/>
      <c r="L25" s="75"/>
      <c r="M25" s="75"/>
      <c r="N25" s="75"/>
      <c r="O25" s="75"/>
      <c r="P25" s="53"/>
      <c r="Q25" s="3"/>
      <c r="R25" s="3"/>
    </row>
    <row r="26" spans="2:18" ht="20.45" customHeight="1" x14ac:dyDescent="0.4">
      <c r="B26" s="72" t="s">
        <v>45</v>
      </c>
      <c r="C26" s="578"/>
      <c r="D26" s="577"/>
      <c r="E26" s="576" t="str">
        <f>IF(SUM(C26:D26)=0,"subtotal",SUM(C26:D26))</f>
        <v>subtotal</v>
      </c>
      <c r="F26" s="14"/>
      <c r="G26" s="14"/>
      <c r="H26" s="14"/>
      <c r="I26" s="14"/>
      <c r="J26" s="14"/>
      <c r="K26" s="14"/>
      <c r="L26" s="14"/>
      <c r="M26" s="14"/>
      <c r="N26" s="14"/>
      <c r="O26" s="14"/>
      <c r="P26" s="40"/>
      <c r="Q26" s="3"/>
      <c r="R26" s="3"/>
    </row>
    <row r="27" spans="2:18" ht="8.75" customHeight="1" x14ac:dyDescent="0.4">
      <c r="B27" s="73"/>
      <c r="C27" s="13"/>
      <c r="D27" s="13"/>
      <c r="E27" s="44"/>
      <c r="F27" s="45"/>
      <c r="G27" s="45"/>
      <c r="H27" s="45"/>
      <c r="I27" s="45"/>
      <c r="J27" s="45"/>
      <c r="K27" s="45"/>
      <c r="L27" s="45"/>
      <c r="M27" s="45"/>
      <c r="N27" s="45"/>
      <c r="O27" s="45"/>
      <c r="P27" s="69"/>
      <c r="Q27" s="3"/>
      <c r="R27" s="3"/>
    </row>
    <row r="28" spans="2:18" ht="7.5" customHeight="1" x14ac:dyDescent="0.4">
      <c r="B28" s="868" t="s">
        <v>46</v>
      </c>
      <c r="C28" s="5"/>
      <c r="D28" s="5"/>
      <c r="E28" s="74"/>
      <c r="F28" s="75"/>
      <c r="G28" s="75"/>
      <c r="H28" s="75"/>
      <c r="I28" s="75"/>
      <c r="J28" s="75"/>
      <c r="K28" s="75"/>
      <c r="L28" s="75"/>
      <c r="M28" s="75"/>
      <c r="N28" s="75"/>
      <c r="O28" s="75"/>
      <c r="P28" s="53"/>
      <c r="Q28" s="3"/>
      <c r="R28" s="3"/>
    </row>
    <row r="29" spans="2:18" ht="20.45" customHeight="1" x14ac:dyDescent="0.4">
      <c r="B29" s="869"/>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4">
      <c r="B30" s="869"/>
      <c r="C30" s="3"/>
      <c r="D30" s="3"/>
      <c r="E30" s="37"/>
      <c r="F30" s="3"/>
      <c r="G30" s="3"/>
      <c r="H30" s="3"/>
      <c r="I30" s="3"/>
      <c r="J30" s="3"/>
      <c r="K30" s="3"/>
      <c r="L30" s="3"/>
      <c r="M30" s="3"/>
      <c r="N30" s="3"/>
      <c r="O30" s="3"/>
      <c r="P30" s="40"/>
      <c r="Q30" s="3"/>
      <c r="R30" s="3"/>
    </row>
    <row r="31" spans="2:18" ht="9" customHeight="1" x14ac:dyDescent="0.4">
      <c r="B31" s="94"/>
      <c r="C31" s="50"/>
      <c r="D31" s="50"/>
      <c r="E31" s="50"/>
      <c r="F31" s="50"/>
      <c r="G31" s="50"/>
      <c r="H31" s="50"/>
      <c r="I31" s="50"/>
      <c r="J31" s="50"/>
      <c r="K31" s="50"/>
      <c r="L31" s="50"/>
      <c r="M31" s="50"/>
      <c r="N31" s="50"/>
      <c r="O31" s="50"/>
      <c r="P31" s="53"/>
      <c r="Q31" s="3"/>
      <c r="R31" s="3"/>
    </row>
    <row r="32" spans="2:18" ht="18.75" customHeight="1" x14ac:dyDescent="0.4">
      <c r="B32" s="851" t="str">
        <f>CONCATENATE(K2,": HTS_TST (Facility) - Index Testing")</f>
        <v>DSD: HTS_TST (Facility) - Index Testing</v>
      </c>
      <c r="C32" s="852"/>
      <c r="D32" s="852"/>
      <c r="E32" s="852"/>
      <c r="F32" s="852"/>
      <c r="G32" s="852"/>
      <c r="H32" s="852"/>
      <c r="I32" s="852"/>
      <c r="J32" s="852"/>
      <c r="K32" s="852"/>
      <c r="L32" s="852"/>
      <c r="M32" s="852"/>
      <c r="N32" s="852"/>
      <c r="O32" s="852"/>
      <c r="P32" s="853"/>
      <c r="Q32" s="7"/>
      <c r="R32" s="7"/>
    </row>
    <row r="33" spans="2:18" ht="19.5" customHeight="1" x14ac:dyDescent="0.4">
      <c r="B33" s="844" t="s">
        <v>0</v>
      </c>
      <c r="C33" s="845"/>
      <c r="D33" s="846" t="s">
        <v>73</v>
      </c>
      <c r="E33" s="846"/>
      <c r="F33" s="846"/>
      <c r="G33" s="846"/>
      <c r="H33" s="846"/>
      <c r="I33" s="846"/>
      <c r="J33" s="846"/>
      <c r="K33" s="846"/>
      <c r="L33" s="846"/>
      <c r="M33" s="846"/>
      <c r="N33" s="846"/>
      <c r="O33" s="846"/>
      <c r="P33" s="40"/>
      <c r="Q33" s="3"/>
      <c r="R33" s="3"/>
    </row>
    <row r="34" spans="2:18" ht="8" customHeight="1" x14ac:dyDescent="0.4">
      <c r="B34" s="77"/>
      <c r="C34" s="78"/>
      <c r="D34" s="79"/>
      <c r="E34" s="79"/>
      <c r="F34" s="79"/>
      <c r="G34" s="79"/>
      <c r="H34" s="79"/>
      <c r="I34" s="79"/>
      <c r="J34" s="79"/>
      <c r="K34" s="79"/>
      <c r="L34" s="79"/>
      <c r="M34" s="79"/>
      <c r="N34" s="79"/>
      <c r="O34" s="79"/>
      <c r="P34" s="53"/>
      <c r="Q34" s="3"/>
      <c r="R34" s="3"/>
    </row>
    <row r="35" spans="2:18" ht="26.25" customHeight="1" x14ac:dyDescent="0.4">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4">
      <c r="B36" s="35"/>
      <c r="C36" s="10"/>
      <c r="D36" s="4"/>
      <c r="E36" s="4"/>
      <c r="F36" s="4"/>
      <c r="G36" s="4"/>
      <c r="H36" s="4"/>
      <c r="I36" s="4"/>
      <c r="J36" s="4"/>
      <c r="K36" s="4"/>
      <c r="L36" s="4"/>
      <c r="M36" s="4"/>
      <c r="N36" s="4"/>
      <c r="O36" s="4"/>
      <c r="P36" s="40"/>
      <c r="Q36" s="3"/>
      <c r="R36" s="3"/>
    </row>
    <row r="37" spans="2:18" ht="8.75" customHeight="1" x14ac:dyDescent="0.4">
      <c r="B37" s="81"/>
      <c r="C37" s="48"/>
      <c r="D37" s="79"/>
      <c r="E37" s="79"/>
      <c r="F37" s="79"/>
      <c r="G37" s="79"/>
      <c r="H37" s="79"/>
      <c r="I37" s="79"/>
      <c r="J37" s="79"/>
      <c r="K37" s="79"/>
      <c r="L37" s="79"/>
      <c r="M37" s="79"/>
      <c r="N37" s="79"/>
      <c r="O37" s="79"/>
      <c r="P37" s="53"/>
      <c r="Q37" s="3"/>
      <c r="R37" s="3"/>
    </row>
    <row r="38" spans="2:18" ht="26" customHeight="1" x14ac:dyDescent="0.4">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4">
      <c r="B39" s="33"/>
      <c r="C39" s="8"/>
      <c r="D39" s="4"/>
      <c r="E39" s="4"/>
      <c r="F39" s="4"/>
      <c r="G39" s="4"/>
      <c r="H39" s="4"/>
      <c r="I39" s="4"/>
      <c r="J39" s="4"/>
      <c r="K39" s="4"/>
      <c r="L39" s="4"/>
      <c r="M39" s="4"/>
      <c r="N39" s="4"/>
      <c r="O39" s="4"/>
      <c r="P39" s="40"/>
      <c r="Q39" s="3"/>
      <c r="R39" s="3"/>
    </row>
    <row r="40" spans="2:18" ht="8.75" customHeight="1" x14ac:dyDescent="0.4">
      <c r="B40" s="81"/>
      <c r="C40" s="48"/>
      <c r="D40" s="79"/>
      <c r="E40" s="79"/>
      <c r="F40" s="79"/>
      <c r="G40" s="79"/>
      <c r="H40" s="79"/>
      <c r="I40" s="79"/>
      <c r="J40" s="79"/>
      <c r="K40" s="79"/>
      <c r="L40" s="79"/>
      <c r="M40" s="79"/>
      <c r="N40" s="79"/>
      <c r="O40" s="79"/>
      <c r="P40" s="53"/>
      <c r="Q40" s="3"/>
      <c r="R40" s="3"/>
    </row>
    <row r="41" spans="2:18" ht="26.25" customHeight="1" x14ac:dyDescent="0.4">
      <c r="B41" s="35" t="s">
        <v>33</v>
      </c>
      <c r="C41" s="580" t="str">
        <f>IF(SUM(C35,C38)=0,"subtotal",SUM(C35,C38))</f>
        <v>subtotal</v>
      </c>
      <c r="D41" s="4"/>
      <c r="E41" s="4"/>
      <c r="F41" s="4"/>
      <c r="G41" s="4"/>
      <c r="H41" s="4"/>
      <c r="I41" s="4"/>
      <c r="J41" s="4"/>
      <c r="K41" s="4"/>
      <c r="L41" s="4"/>
      <c r="M41" s="4"/>
      <c r="N41" s="4"/>
      <c r="O41" s="4"/>
      <c r="P41" s="40"/>
      <c r="Q41" s="3"/>
      <c r="R41" s="3"/>
    </row>
    <row r="42" spans="2:18" ht="9.5" customHeight="1" x14ac:dyDescent="0.4">
      <c r="B42" s="82"/>
      <c r="C42" s="83"/>
      <c r="D42" s="80"/>
      <c r="E42" s="80"/>
      <c r="F42" s="80"/>
      <c r="G42" s="80"/>
      <c r="H42" s="80"/>
      <c r="I42" s="80"/>
      <c r="J42" s="80"/>
      <c r="K42" s="80"/>
      <c r="L42" s="80"/>
      <c r="M42" s="80"/>
      <c r="N42" s="80"/>
      <c r="O42" s="80"/>
      <c r="P42" s="69"/>
      <c r="Q42" s="3"/>
      <c r="R42" s="3"/>
    </row>
    <row r="43" spans="2:18" s="102" customFormat="1" ht="22.25" customHeight="1" x14ac:dyDescent="0.4">
      <c r="B43" s="829" t="str">
        <f>CONCATENATE(K2,": HTS_TST (Facility) - PITC Modality: Inpatient Services")</f>
        <v>DSD: HTS_TST (Facility) - PITC Modality: Inpatient Services</v>
      </c>
      <c r="C43" s="830"/>
      <c r="D43" s="830"/>
      <c r="E43" s="830"/>
      <c r="F43" s="830"/>
      <c r="G43" s="830"/>
      <c r="H43" s="830"/>
      <c r="I43" s="830"/>
      <c r="J43" s="830"/>
      <c r="K43" s="830"/>
      <c r="L43" s="830"/>
      <c r="M43" s="830"/>
      <c r="N43" s="830"/>
      <c r="O43" s="830"/>
      <c r="P43" s="830"/>
      <c r="Q43" s="61"/>
      <c r="R43" s="61"/>
    </row>
    <row r="44" spans="2:18" ht="24.75" customHeight="1" x14ac:dyDescent="0.4">
      <c r="B44" s="839" t="s">
        <v>0</v>
      </c>
      <c r="C44" s="840"/>
      <c r="D44" s="841" t="s">
        <v>76</v>
      </c>
      <c r="E44" s="842"/>
      <c r="F44" s="842"/>
      <c r="G44" s="842"/>
      <c r="H44" s="842"/>
      <c r="I44" s="842"/>
      <c r="J44" s="842"/>
      <c r="K44" s="842"/>
      <c r="L44" s="842"/>
      <c r="M44" s="842"/>
      <c r="N44" s="842"/>
      <c r="O44" s="843"/>
      <c r="P44" s="53"/>
      <c r="Q44" s="3"/>
      <c r="R44" s="3"/>
    </row>
    <row r="45" spans="2:18" ht="15" customHeight="1" x14ac:dyDescent="0.4">
      <c r="B45" s="33"/>
      <c r="C45" s="8"/>
      <c r="D45" s="4"/>
      <c r="E45" s="4"/>
      <c r="F45" s="4"/>
      <c r="G45" s="4"/>
      <c r="H45" s="4"/>
      <c r="I45" s="4"/>
      <c r="J45" s="4"/>
      <c r="K45" s="4"/>
      <c r="L45" s="4"/>
      <c r="M45" s="4"/>
      <c r="N45" s="4"/>
      <c r="O45" s="79"/>
      <c r="P45" s="92"/>
      <c r="Q45" s="3"/>
      <c r="R45" s="3"/>
    </row>
    <row r="46" spans="2:18" x14ac:dyDescent="0.4">
      <c r="B46" s="831"/>
      <c r="C46" s="12"/>
      <c r="D46" s="12"/>
      <c r="E46" s="12"/>
      <c r="F46" s="12"/>
      <c r="G46" s="12"/>
      <c r="H46" s="12"/>
      <c r="I46" s="12"/>
      <c r="J46" s="12"/>
      <c r="K46" s="12"/>
      <c r="L46" s="12"/>
      <c r="M46" s="12"/>
      <c r="N46" s="12"/>
      <c r="O46" s="97"/>
      <c r="P46" s="98"/>
      <c r="Q46" s="3"/>
      <c r="R46" s="3"/>
    </row>
    <row r="47" spans="2:18" ht="22.25" customHeight="1" x14ac:dyDescent="0.4">
      <c r="B47" s="832"/>
      <c r="C47" s="833" t="s">
        <v>5</v>
      </c>
      <c r="D47" s="834"/>
      <c r="E47" s="835" t="s">
        <v>9</v>
      </c>
      <c r="F47" s="836"/>
      <c r="G47" s="835" t="s">
        <v>22</v>
      </c>
      <c r="H47" s="836"/>
      <c r="I47" s="835" t="s">
        <v>23</v>
      </c>
      <c r="J47" s="836"/>
      <c r="K47" s="835" t="s">
        <v>24</v>
      </c>
      <c r="L47" s="836"/>
      <c r="M47" s="835" t="s">
        <v>25</v>
      </c>
      <c r="N47" s="836"/>
      <c r="O47" s="856" t="s">
        <v>26</v>
      </c>
      <c r="P47" s="857"/>
      <c r="Q47" s="3"/>
      <c r="R47" s="3"/>
    </row>
    <row r="48" spans="2:18" s="87" customFormat="1" ht="17" customHeight="1" x14ac:dyDescent="0.4">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4">
      <c r="B49" s="86"/>
      <c r="C49" s="58"/>
      <c r="D49" s="75"/>
      <c r="E49" s="58"/>
      <c r="F49" s="75"/>
      <c r="G49" s="58"/>
      <c r="H49" s="75"/>
      <c r="I49" s="58"/>
      <c r="J49" s="75"/>
      <c r="K49" s="58"/>
      <c r="L49" s="75"/>
      <c r="M49" s="58"/>
      <c r="N49" s="75"/>
      <c r="O49" s="75"/>
      <c r="P49" s="53"/>
      <c r="Q49" s="3"/>
      <c r="R49" s="3"/>
    </row>
    <row r="50" spans="2:18" ht="24" customHeight="1" x14ac:dyDescent="0.4">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4">
      <c r="B51" s="44"/>
      <c r="C51" s="456"/>
      <c r="D51" s="456"/>
      <c r="E51" s="456"/>
      <c r="F51" s="456"/>
      <c r="G51" s="456"/>
      <c r="H51" s="456"/>
      <c r="I51" s="456"/>
      <c r="J51" s="456"/>
      <c r="K51" s="456"/>
      <c r="L51" s="456"/>
      <c r="M51" s="456"/>
      <c r="N51" s="456"/>
      <c r="O51" s="456"/>
      <c r="P51" s="460"/>
      <c r="Q51" s="3"/>
      <c r="R51" s="3"/>
    </row>
    <row r="52" spans="2:18" ht="8.25" customHeight="1" x14ac:dyDescent="0.4">
      <c r="B52" s="86"/>
      <c r="C52" s="457"/>
      <c r="D52" s="458"/>
      <c r="E52" s="457"/>
      <c r="F52" s="458"/>
      <c r="G52" s="457"/>
      <c r="H52" s="458"/>
      <c r="I52" s="457"/>
      <c r="J52" s="458"/>
      <c r="K52" s="457"/>
      <c r="L52" s="458"/>
      <c r="M52" s="457"/>
      <c r="N52" s="458"/>
      <c r="O52" s="458"/>
      <c r="P52" s="461"/>
      <c r="Q52" s="3"/>
      <c r="R52" s="3"/>
    </row>
    <row r="53" spans="2:18" ht="22.5" customHeight="1" x14ac:dyDescent="0.4">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4">
      <c r="B54" s="44"/>
      <c r="C54" s="45"/>
      <c r="D54" s="45"/>
      <c r="E54" s="45"/>
      <c r="F54" s="45"/>
      <c r="G54" s="45"/>
      <c r="H54" s="45"/>
      <c r="I54" s="45"/>
      <c r="J54" s="45"/>
      <c r="K54" s="45"/>
      <c r="L54" s="45"/>
      <c r="M54" s="45"/>
      <c r="N54" s="45"/>
      <c r="O54" s="45"/>
      <c r="P54" s="46"/>
      <c r="Q54" s="3"/>
      <c r="R54" s="3"/>
    </row>
    <row r="55" spans="2:18" x14ac:dyDescent="0.4">
      <c r="B55" s="831"/>
      <c r="C55" s="12"/>
      <c r="D55" s="12"/>
      <c r="E55" s="12"/>
      <c r="F55" s="12"/>
      <c r="G55" s="12"/>
      <c r="H55" s="12"/>
      <c r="I55" s="12"/>
      <c r="J55" s="12"/>
      <c r="K55" s="12"/>
      <c r="L55" s="12"/>
      <c r="M55" s="12"/>
      <c r="N55" s="12"/>
      <c r="O55" s="50"/>
      <c r="P55" s="51"/>
      <c r="Q55" s="3"/>
      <c r="R55" s="3"/>
    </row>
    <row r="56" spans="2:18" ht="17.75" customHeight="1" x14ac:dyDescent="0.4">
      <c r="B56" s="832"/>
      <c r="C56" s="833" t="s">
        <v>79</v>
      </c>
      <c r="D56" s="834"/>
      <c r="E56" s="835" t="s">
        <v>80</v>
      </c>
      <c r="F56" s="836"/>
      <c r="G56" s="835" t="s">
        <v>81</v>
      </c>
      <c r="H56" s="836"/>
      <c r="I56" s="835" t="s">
        <v>82</v>
      </c>
      <c r="J56" s="836"/>
      <c r="K56" s="835" t="s">
        <v>83</v>
      </c>
      <c r="L56" s="836"/>
      <c r="M56" s="835" t="s">
        <v>84</v>
      </c>
      <c r="N56" s="836"/>
      <c r="O56" s="837"/>
      <c r="P56" s="838"/>
      <c r="Q56" s="3"/>
      <c r="R56" s="3"/>
    </row>
    <row r="57" spans="2:18" s="87" customFormat="1" ht="17.75" customHeight="1" x14ac:dyDescent="0.4">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4">
      <c r="B58" s="86"/>
      <c r="C58" s="58"/>
      <c r="D58" s="75"/>
      <c r="E58" s="58"/>
      <c r="F58" s="75"/>
      <c r="G58" s="58"/>
      <c r="H58" s="75"/>
      <c r="I58" s="58"/>
      <c r="J58" s="75"/>
      <c r="K58" s="58"/>
      <c r="L58" s="75"/>
      <c r="M58" s="58"/>
      <c r="N58" s="75"/>
      <c r="O58" s="5"/>
      <c r="P58" s="53"/>
      <c r="Q58" s="3"/>
      <c r="R58" s="3"/>
    </row>
    <row r="59" spans="2:18" ht="23.25" customHeight="1" x14ac:dyDescent="0.4">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4">
      <c r="B60" s="44"/>
      <c r="C60" s="456"/>
      <c r="D60" s="456"/>
      <c r="E60" s="456"/>
      <c r="F60" s="456"/>
      <c r="G60" s="456"/>
      <c r="H60" s="456"/>
      <c r="I60" s="456"/>
      <c r="J60" s="456"/>
      <c r="K60" s="456"/>
      <c r="L60" s="456"/>
      <c r="M60" s="456"/>
      <c r="N60" s="456"/>
      <c r="O60" s="45"/>
      <c r="P60" s="46"/>
      <c r="Q60" s="3"/>
      <c r="R60" s="3"/>
    </row>
    <row r="61" spans="2:18" ht="8.25" customHeight="1" x14ac:dyDescent="0.4">
      <c r="B61" s="86"/>
      <c r="C61" s="457"/>
      <c r="D61" s="458"/>
      <c r="E61" s="457"/>
      <c r="F61" s="458"/>
      <c r="G61" s="457"/>
      <c r="H61" s="458"/>
      <c r="I61" s="457"/>
      <c r="J61" s="458"/>
      <c r="K61" s="457"/>
      <c r="L61" s="458"/>
      <c r="M61" s="457"/>
      <c r="N61" s="459"/>
      <c r="O61" s="5"/>
      <c r="P61" s="53"/>
      <c r="Q61" s="3"/>
      <c r="R61" s="3"/>
    </row>
    <row r="62" spans="2:18" ht="24.5" customHeight="1" x14ac:dyDescent="0.4">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5" customHeight="1" x14ac:dyDescent="0.4">
      <c r="B63" s="37"/>
      <c r="C63" s="545"/>
      <c r="D63" s="545"/>
      <c r="E63" s="545"/>
      <c r="F63" s="545"/>
      <c r="G63" s="545"/>
      <c r="H63" s="545"/>
      <c r="I63" s="545"/>
      <c r="J63" s="545"/>
      <c r="K63" s="545"/>
      <c r="L63" s="545"/>
      <c r="M63" s="545"/>
      <c r="N63" s="545"/>
      <c r="O63" s="3"/>
      <c r="P63" s="36"/>
      <c r="Q63" s="3"/>
      <c r="R63" s="3"/>
    </row>
    <row r="64" spans="2:18" ht="12" customHeight="1" x14ac:dyDescent="0.4">
      <c r="B64" s="116"/>
      <c r="C64" s="546"/>
      <c r="D64" s="546"/>
      <c r="E64" s="546"/>
      <c r="F64" s="546"/>
      <c r="G64" s="546"/>
      <c r="H64" s="546"/>
      <c r="I64" s="546"/>
      <c r="J64" s="546"/>
      <c r="K64" s="546"/>
      <c r="L64" s="546"/>
      <c r="M64" s="546"/>
      <c r="N64" s="546"/>
      <c r="O64" s="112"/>
      <c r="P64" s="117"/>
      <c r="Q64" s="3"/>
      <c r="R64" s="3"/>
    </row>
    <row r="65" spans="2:18" ht="29.75" customHeight="1" x14ac:dyDescent="0.4">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4">
      <c r="B66" s="120"/>
      <c r="C66" s="114"/>
      <c r="D66" s="114"/>
      <c r="E66" s="114"/>
      <c r="F66" s="114"/>
      <c r="G66" s="114"/>
      <c r="H66" s="114"/>
      <c r="I66" s="114"/>
      <c r="J66" s="114"/>
      <c r="K66" s="114"/>
      <c r="L66" s="114"/>
      <c r="M66" s="114"/>
      <c r="N66" s="114"/>
      <c r="O66" s="114"/>
      <c r="P66" s="121"/>
      <c r="Q66" s="3"/>
      <c r="R66" s="3"/>
    </row>
    <row r="67" spans="2:18" ht="18.75" customHeight="1" x14ac:dyDescent="0.4">
      <c r="B67" s="851" t="str">
        <f>CONCATENATE(K2,": HTS_TST (Facility) - Pediatric Services")</f>
        <v>DSD: HTS_TST (Facility) - Pediatric Services</v>
      </c>
      <c r="C67" s="852"/>
      <c r="D67" s="852"/>
      <c r="E67" s="852"/>
      <c r="F67" s="852"/>
      <c r="G67" s="852"/>
      <c r="H67" s="852"/>
      <c r="I67" s="852"/>
      <c r="J67" s="852"/>
      <c r="K67" s="852"/>
      <c r="L67" s="852"/>
      <c r="M67" s="852"/>
      <c r="N67" s="852"/>
      <c r="O67" s="852"/>
      <c r="P67" s="853"/>
      <c r="Q67" s="7"/>
      <c r="R67" s="7"/>
    </row>
    <row r="68" spans="2:18" ht="19.5" customHeight="1" x14ac:dyDescent="0.4">
      <c r="B68" s="844" t="s">
        <v>0</v>
      </c>
      <c r="C68" s="845"/>
      <c r="D68" s="846" t="s">
        <v>86</v>
      </c>
      <c r="E68" s="846"/>
      <c r="F68" s="846"/>
      <c r="G68" s="846"/>
      <c r="H68" s="846"/>
      <c r="I68" s="846"/>
      <c r="J68" s="846"/>
      <c r="K68" s="846"/>
      <c r="L68" s="846"/>
      <c r="M68" s="846"/>
      <c r="N68" s="846"/>
      <c r="O68" s="846"/>
      <c r="P68" s="96"/>
      <c r="Q68" s="3"/>
      <c r="R68" s="3"/>
    </row>
    <row r="69" spans="2:18" ht="8" customHeight="1" x14ac:dyDescent="0.4">
      <c r="B69" s="77"/>
      <c r="C69" s="78"/>
      <c r="D69" s="79"/>
      <c r="E69" s="79"/>
      <c r="F69" s="79"/>
      <c r="G69" s="79"/>
      <c r="H69" s="79"/>
      <c r="I69" s="79"/>
      <c r="J69" s="79"/>
      <c r="K69" s="79"/>
      <c r="L69" s="79"/>
      <c r="M69" s="79"/>
      <c r="N69" s="79"/>
      <c r="O69" s="79"/>
      <c r="P69" s="53"/>
      <c r="Q69" s="3"/>
      <c r="R69" s="3"/>
    </row>
    <row r="70" spans="2:18" ht="19.25" customHeight="1" x14ac:dyDescent="0.4">
      <c r="B70" s="103"/>
      <c r="C70" s="833" t="s">
        <v>5</v>
      </c>
      <c r="D70" s="834"/>
      <c r="E70" s="835" t="s">
        <v>9</v>
      </c>
      <c r="F70" s="836"/>
      <c r="G70" s="835" t="s">
        <v>22</v>
      </c>
      <c r="H70" s="836"/>
      <c r="I70" s="105"/>
      <c r="J70" s="105"/>
      <c r="K70" s="105"/>
      <c r="L70" s="105"/>
      <c r="M70" s="105"/>
      <c r="N70" s="105"/>
      <c r="O70" s="105"/>
      <c r="P70" s="106"/>
      <c r="Q70" s="3"/>
      <c r="R70" s="3"/>
    </row>
    <row r="71" spans="2:18" ht="20.25" customHeight="1" x14ac:dyDescent="0.4">
      <c r="B71" s="107"/>
      <c r="C71" s="89" t="s">
        <v>77</v>
      </c>
      <c r="D71" s="90" t="s">
        <v>78</v>
      </c>
      <c r="E71" s="89" t="s">
        <v>77</v>
      </c>
      <c r="F71" s="90" t="s">
        <v>78</v>
      </c>
      <c r="G71" s="89" t="s">
        <v>77</v>
      </c>
      <c r="H71" s="90" t="s">
        <v>78</v>
      </c>
      <c r="I71" s="109"/>
      <c r="J71" s="109"/>
      <c r="K71" s="109"/>
      <c r="L71" s="109"/>
      <c r="M71" s="109"/>
      <c r="N71" s="109"/>
      <c r="O71" s="109"/>
      <c r="P71" s="110"/>
      <c r="Q71" s="3"/>
      <c r="R71" s="3"/>
    </row>
    <row r="72" spans="2:18" ht="11" customHeight="1" x14ac:dyDescent="0.4">
      <c r="B72" s="33"/>
      <c r="C72" s="8"/>
      <c r="D72" s="4"/>
      <c r="E72" s="4"/>
      <c r="F72" s="4"/>
      <c r="G72" s="4"/>
      <c r="H72" s="4"/>
      <c r="I72" s="4"/>
      <c r="J72" s="4"/>
      <c r="K72" s="4"/>
      <c r="L72" s="4"/>
      <c r="M72" s="4"/>
      <c r="N72" s="4"/>
      <c r="O72" s="4"/>
      <c r="P72" s="96"/>
      <c r="Q72" s="3"/>
      <c r="R72" s="3"/>
    </row>
    <row r="73" spans="2:18" ht="21.75" customHeight="1" x14ac:dyDescent="0.4">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4">
      <c r="B74" s="35"/>
      <c r="C74" s="10"/>
      <c r="D74" s="4"/>
      <c r="E74" s="4"/>
      <c r="F74" s="4"/>
      <c r="G74" s="4"/>
      <c r="H74" s="4"/>
      <c r="I74" s="4"/>
      <c r="J74" s="4"/>
      <c r="K74" s="4"/>
      <c r="L74" s="4"/>
      <c r="M74" s="4"/>
      <c r="N74" s="4"/>
      <c r="O74" s="4"/>
      <c r="P74" s="96"/>
      <c r="Q74" s="3"/>
      <c r="R74" s="3"/>
    </row>
    <row r="75" spans="2:18" ht="8.75" customHeight="1" x14ac:dyDescent="0.4">
      <c r="B75" s="81"/>
      <c r="C75" s="48"/>
      <c r="D75" s="79"/>
      <c r="E75" s="79"/>
      <c r="F75" s="79"/>
      <c r="G75" s="79"/>
      <c r="H75" s="79"/>
      <c r="I75" s="79"/>
      <c r="J75" s="79"/>
      <c r="K75" s="79"/>
      <c r="L75" s="79"/>
      <c r="M75" s="79"/>
      <c r="N75" s="79"/>
      <c r="O75" s="79"/>
      <c r="P75" s="53"/>
      <c r="Q75" s="3"/>
      <c r="R75" s="3"/>
    </row>
    <row r="76" spans="2:18" ht="23" customHeight="1" x14ac:dyDescent="0.4">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5" customHeight="1" x14ac:dyDescent="0.4">
      <c r="B77" s="33"/>
      <c r="C77" s="8"/>
      <c r="D77" s="4"/>
      <c r="E77" s="4"/>
      <c r="F77" s="4"/>
      <c r="G77" s="4"/>
      <c r="H77" s="4"/>
      <c r="I77" s="4"/>
      <c r="J77" s="4"/>
      <c r="K77" s="4"/>
      <c r="L77" s="4"/>
      <c r="M77" s="4"/>
      <c r="N77" s="4"/>
      <c r="O77" s="4"/>
      <c r="P77" s="96"/>
      <c r="Q77" s="3"/>
      <c r="R77" s="3"/>
    </row>
    <row r="78" spans="2:18" ht="8.75" customHeight="1" x14ac:dyDescent="0.4">
      <c r="B78" s="81"/>
      <c r="C78" s="48"/>
      <c r="D78" s="79"/>
      <c r="E78" s="79"/>
      <c r="F78" s="79"/>
      <c r="G78" s="79"/>
      <c r="H78" s="79"/>
      <c r="I78" s="79"/>
      <c r="J78" s="79"/>
      <c r="K78" s="79"/>
      <c r="L78" s="79"/>
      <c r="M78" s="79"/>
      <c r="N78" s="79"/>
      <c r="O78" s="79"/>
      <c r="P78" s="53"/>
      <c r="Q78" s="3"/>
      <c r="R78" s="3"/>
    </row>
    <row r="79" spans="2:18" ht="28.25" customHeight="1" x14ac:dyDescent="0.4">
      <c r="B79" s="35" t="s">
        <v>33</v>
      </c>
      <c r="C79" s="579" t="str">
        <f>IF(SUM(C73:H73,C76:H76)=0,"subtotal",SUM(C73:H73,C76:H76))</f>
        <v>subtotal</v>
      </c>
      <c r="D79" s="4"/>
      <c r="E79" s="4"/>
      <c r="F79" s="4"/>
      <c r="G79" s="4"/>
      <c r="H79" s="4"/>
      <c r="I79" s="4"/>
      <c r="J79" s="4"/>
      <c r="K79" s="4"/>
      <c r="L79" s="4"/>
      <c r="M79" s="4"/>
      <c r="N79" s="4"/>
      <c r="O79" s="4"/>
      <c r="P79" s="96"/>
      <c r="Q79" s="3"/>
      <c r="R79" s="3"/>
    </row>
    <row r="80" spans="2:18" ht="9.5" customHeight="1" x14ac:dyDescent="0.4">
      <c r="B80" s="33"/>
      <c r="C80" s="8"/>
      <c r="D80" s="4"/>
      <c r="E80" s="4"/>
      <c r="F80" s="4"/>
      <c r="G80" s="4"/>
      <c r="H80" s="4"/>
      <c r="I80" s="4"/>
      <c r="J80" s="4"/>
      <c r="K80" s="4"/>
      <c r="L80" s="4"/>
      <c r="M80" s="4"/>
      <c r="N80" s="4"/>
      <c r="O80" s="4"/>
      <c r="P80" s="96"/>
      <c r="Q80" s="3"/>
      <c r="R80" s="3"/>
    </row>
    <row r="81" spans="1:18" ht="18.75" customHeight="1" x14ac:dyDescent="0.4">
      <c r="A81" s="2"/>
      <c r="B81" s="112"/>
      <c r="C81" s="112"/>
      <c r="D81" s="112"/>
      <c r="E81" s="112"/>
      <c r="F81" s="112"/>
      <c r="G81" s="112"/>
      <c r="H81" s="112"/>
      <c r="I81" s="112"/>
      <c r="J81" s="113"/>
      <c r="K81" s="112"/>
      <c r="L81" s="112"/>
      <c r="M81" s="112"/>
      <c r="N81" s="112"/>
      <c r="O81" s="112"/>
      <c r="P81" s="112"/>
      <c r="Q81" s="3"/>
      <c r="R81" s="3"/>
    </row>
    <row r="82" spans="1:18" ht="9" customHeight="1" x14ac:dyDescent="0.4">
      <c r="A82" s="2"/>
      <c r="B82" s="114"/>
      <c r="C82" s="114"/>
      <c r="D82" s="114"/>
      <c r="E82" s="114"/>
      <c r="F82" s="114"/>
      <c r="G82" s="114"/>
      <c r="H82" s="114"/>
      <c r="I82" s="114"/>
      <c r="J82" s="115"/>
      <c r="K82" s="114"/>
      <c r="L82" s="114"/>
      <c r="M82" s="114"/>
      <c r="N82" s="114"/>
      <c r="O82" s="114"/>
      <c r="P82" s="114"/>
      <c r="Q82" s="3"/>
      <c r="R82" s="3"/>
    </row>
    <row r="83" spans="1:18" x14ac:dyDescent="0.4">
      <c r="B83" s="15"/>
      <c r="C83" s="16"/>
      <c r="D83" s="16"/>
      <c r="E83" s="16"/>
      <c r="F83" s="16"/>
      <c r="G83" s="16"/>
      <c r="H83" s="16"/>
      <c r="I83" s="16"/>
      <c r="J83" s="16"/>
      <c r="K83" s="16"/>
      <c r="L83" s="16"/>
      <c r="M83" s="16"/>
      <c r="N83" s="16"/>
      <c r="O83" s="17"/>
      <c r="P83" s="85"/>
    </row>
    <row r="84" spans="1:18" ht="20.25" customHeight="1" x14ac:dyDescent="0.4">
      <c r="B84" s="18" t="s">
        <v>34</v>
      </c>
      <c r="C84" s="858" t="str">
        <f>C2</f>
        <v>Afya Nyota Ya Bonde</v>
      </c>
      <c r="D84" s="858"/>
      <c r="E84" s="858"/>
      <c r="F84" s="858"/>
      <c r="G84" s="2"/>
      <c r="H84" s="767" t="s">
        <v>70</v>
      </c>
      <c r="I84" s="767"/>
      <c r="J84" s="767"/>
      <c r="K84" s="59" t="str">
        <f>K2</f>
        <v>DSD</v>
      </c>
      <c r="L84" s="57"/>
      <c r="M84" s="47" t="s">
        <v>35</v>
      </c>
      <c r="N84" s="827">
        <f>N2</f>
        <v>0</v>
      </c>
      <c r="O84" s="827"/>
      <c r="P84" s="85"/>
    </row>
    <row r="85" spans="1:18" ht="18.75" customHeight="1" x14ac:dyDescent="0.4">
      <c r="B85" s="851" t="str">
        <f>CONCATENATE(K2,": HTS_TST (Facility) - Malnutrition Clinics")</f>
        <v>DSD: HTS_TST (Facility) - Malnutrition Clinics</v>
      </c>
      <c r="C85" s="852"/>
      <c r="D85" s="852"/>
      <c r="E85" s="852"/>
      <c r="F85" s="852"/>
      <c r="G85" s="852"/>
      <c r="H85" s="852"/>
      <c r="I85" s="852"/>
      <c r="J85" s="852"/>
      <c r="K85" s="852"/>
      <c r="L85" s="852"/>
      <c r="M85" s="852"/>
      <c r="N85" s="852"/>
      <c r="O85" s="852"/>
      <c r="P85" s="853"/>
      <c r="Q85" s="7"/>
      <c r="R85" s="7"/>
    </row>
    <row r="86" spans="1:18" ht="19.5" customHeight="1" x14ac:dyDescent="0.4">
      <c r="B86" s="844" t="s">
        <v>0</v>
      </c>
      <c r="C86" s="845"/>
      <c r="D86" s="846" t="s">
        <v>87</v>
      </c>
      <c r="E86" s="846"/>
      <c r="F86" s="846"/>
      <c r="G86" s="846"/>
      <c r="H86" s="846"/>
      <c r="I86" s="846"/>
      <c r="J86" s="846"/>
      <c r="K86" s="846"/>
      <c r="L86" s="846"/>
      <c r="M86" s="846"/>
      <c r="N86" s="846"/>
      <c r="O86" s="846"/>
      <c r="P86" s="96"/>
      <c r="Q86" s="3"/>
      <c r="R86" s="3"/>
    </row>
    <row r="87" spans="1:18" ht="8" customHeight="1" x14ac:dyDescent="0.4">
      <c r="B87" s="77"/>
      <c r="C87" s="78"/>
      <c r="D87" s="79"/>
      <c r="E87" s="79"/>
      <c r="F87" s="79"/>
      <c r="G87" s="79"/>
      <c r="H87" s="79"/>
      <c r="I87" s="79"/>
      <c r="J87" s="79"/>
      <c r="K87" s="79"/>
      <c r="L87" s="79"/>
      <c r="M87" s="79"/>
      <c r="N87" s="79"/>
      <c r="O87" s="79"/>
      <c r="P87" s="53"/>
      <c r="Q87" s="3"/>
      <c r="R87" s="3"/>
    </row>
    <row r="88" spans="1:18" ht="19.25" customHeight="1" x14ac:dyDescent="0.4">
      <c r="B88" s="103"/>
      <c r="C88" s="833" t="s">
        <v>5</v>
      </c>
      <c r="D88" s="834"/>
      <c r="E88" s="835" t="s">
        <v>9</v>
      </c>
      <c r="F88" s="836"/>
      <c r="G88" s="835" t="s">
        <v>22</v>
      </c>
      <c r="H88" s="836"/>
      <c r="I88" s="105"/>
      <c r="J88" s="105"/>
      <c r="K88" s="105"/>
      <c r="L88" s="105"/>
      <c r="M88" s="105"/>
      <c r="N88" s="105"/>
      <c r="O88" s="105"/>
      <c r="P88" s="106"/>
      <c r="Q88" s="3"/>
      <c r="R88" s="3"/>
    </row>
    <row r="89" spans="1:18" ht="20.25" customHeight="1" x14ac:dyDescent="0.4">
      <c r="B89" s="107"/>
      <c r="C89" s="89" t="s">
        <v>77</v>
      </c>
      <c r="D89" s="90" t="s">
        <v>78</v>
      </c>
      <c r="E89" s="89" t="s">
        <v>77</v>
      </c>
      <c r="F89" s="90" t="s">
        <v>78</v>
      </c>
      <c r="G89" s="89" t="s">
        <v>77</v>
      </c>
      <c r="H89" s="90" t="s">
        <v>78</v>
      </c>
      <c r="I89" s="109"/>
      <c r="J89" s="109"/>
      <c r="K89" s="109"/>
      <c r="L89" s="109"/>
      <c r="M89" s="109"/>
      <c r="N89" s="109"/>
      <c r="O89" s="109"/>
      <c r="P89" s="110"/>
      <c r="Q89" s="3"/>
      <c r="R89" s="3"/>
    </row>
    <row r="90" spans="1:18" ht="11" customHeight="1" x14ac:dyDescent="0.4">
      <c r="B90" s="33"/>
      <c r="C90" s="8"/>
      <c r="D90" s="4"/>
      <c r="E90" s="4"/>
      <c r="F90" s="4"/>
      <c r="G90" s="4"/>
      <c r="H90" s="4"/>
      <c r="I90" s="4"/>
      <c r="J90" s="4"/>
      <c r="K90" s="4"/>
      <c r="L90" s="4"/>
      <c r="M90" s="4"/>
      <c r="N90" s="4"/>
      <c r="O90" s="4"/>
      <c r="P90" s="96"/>
      <c r="Q90" s="3"/>
      <c r="R90" s="3"/>
    </row>
    <row r="91" spans="1:18" ht="21.75" customHeight="1" x14ac:dyDescent="0.4">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4">
      <c r="B92" s="35"/>
      <c r="C92" s="10"/>
      <c r="D92" s="4"/>
      <c r="E92" s="4"/>
      <c r="F92" s="4"/>
      <c r="G92" s="4"/>
      <c r="H92" s="4"/>
      <c r="I92" s="4"/>
      <c r="J92" s="4"/>
      <c r="K92" s="4"/>
      <c r="L92" s="4"/>
      <c r="M92" s="4"/>
      <c r="N92" s="4"/>
      <c r="O92" s="4"/>
      <c r="P92" s="96"/>
      <c r="Q92" s="3"/>
      <c r="R92" s="3"/>
    </row>
    <row r="93" spans="1:18" ht="8.75" customHeight="1" x14ac:dyDescent="0.4">
      <c r="B93" s="81"/>
      <c r="C93" s="48"/>
      <c r="D93" s="79"/>
      <c r="E93" s="79"/>
      <c r="F93" s="79"/>
      <c r="G93" s="79"/>
      <c r="H93" s="79"/>
      <c r="I93" s="79"/>
      <c r="J93" s="79"/>
      <c r="K93" s="79"/>
      <c r="L93" s="79"/>
      <c r="M93" s="79"/>
      <c r="N93" s="79"/>
      <c r="O93" s="79"/>
      <c r="P93" s="53"/>
      <c r="Q93" s="3"/>
      <c r="R93" s="3"/>
    </row>
    <row r="94" spans="1:18" ht="23" customHeight="1" x14ac:dyDescent="0.4">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5" customHeight="1" x14ac:dyDescent="0.4">
      <c r="B95" s="33"/>
      <c r="C95" s="8"/>
      <c r="D95" s="4"/>
      <c r="E95" s="4"/>
      <c r="F95" s="4"/>
      <c r="G95" s="4"/>
      <c r="H95" s="4"/>
      <c r="I95" s="4"/>
      <c r="J95" s="4"/>
      <c r="K95" s="4"/>
      <c r="L95" s="4"/>
      <c r="M95" s="4"/>
      <c r="N95" s="4"/>
      <c r="O95" s="4"/>
      <c r="P95" s="96"/>
      <c r="Q95" s="3"/>
      <c r="R95" s="3"/>
    </row>
    <row r="96" spans="1:18" ht="8.75" customHeight="1" x14ac:dyDescent="0.4">
      <c r="B96" s="81"/>
      <c r="C96" s="48"/>
      <c r="D96" s="79"/>
      <c r="E96" s="79"/>
      <c r="F96" s="79"/>
      <c r="G96" s="79"/>
      <c r="H96" s="79"/>
      <c r="I96" s="79"/>
      <c r="J96" s="79"/>
      <c r="K96" s="79"/>
      <c r="L96" s="79"/>
      <c r="M96" s="79"/>
      <c r="N96" s="79"/>
      <c r="O96" s="79"/>
      <c r="P96" s="53"/>
      <c r="Q96" s="3"/>
      <c r="R96" s="3"/>
    </row>
    <row r="97" spans="2:18" ht="28.25" customHeight="1" x14ac:dyDescent="0.4">
      <c r="B97" s="35" t="s">
        <v>33</v>
      </c>
      <c r="C97" s="583" t="str">
        <f>IF(SUM(C91:H91,C94:H94)=0,"subtotal",SUM(C91:H91,C94:H94))</f>
        <v>subtotal</v>
      </c>
      <c r="D97" s="4"/>
      <c r="E97" s="4"/>
      <c r="F97" s="4"/>
      <c r="G97" s="4"/>
      <c r="H97" s="4"/>
      <c r="I97" s="4"/>
      <c r="J97" s="4"/>
      <c r="K97" s="4"/>
      <c r="L97" s="4"/>
      <c r="M97" s="4"/>
      <c r="N97" s="4"/>
      <c r="O97" s="4"/>
      <c r="P97" s="96"/>
      <c r="Q97" s="3"/>
      <c r="R97" s="3"/>
    </row>
    <row r="98" spans="2:18" ht="9.5" customHeight="1" x14ac:dyDescent="0.4">
      <c r="B98" s="33"/>
      <c r="C98" s="8"/>
      <c r="D98" s="4"/>
      <c r="E98" s="4"/>
      <c r="F98" s="4"/>
      <c r="G98" s="4"/>
      <c r="H98" s="4"/>
      <c r="I98" s="4"/>
      <c r="J98" s="4"/>
      <c r="K98" s="4"/>
      <c r="L98" s="4"/>
      <c r="M98" s="4"/>
      <c r="N98" s="4"/>
      <c r="O98" s="4"/>
      <c r="P98" s="96"/>
      <c r="Q98" s="3"/>
      <c r="R98" s="3"/>
    </row>
    <row r="99" spans="2:18" ht="9" customHeight="1" x14ac:dyDescent="0.4">
      <c r="B99" s="94"/>
      <c r="C99" s="50"/>
      <c r="D99" s="50"/>
      <c r="E99" s="50"/>
      <c r="F99" s="50"/>
      <c r="G99" s="50"/>
      <c r="H99" s="50"/>
      <c r="I99" s="50"/>
      <c r="J99" s="50"/>
      <c r="K99" s="50"/>
      <c r="L99" s="50"/>
      <c r="M99" s="50"/>
      <c r="N99" s="50"/>
      <c r="O99" s="50"/>
      <c r="P99" s="53"/>
      <c r="Q99" s="3"/>
      <c r="R99" s="3"/>
    </row>
    <row r="100" spans="2:18" ht="18.75" customHeight="1" x14ac:dyDescent="0.4">
      <c r="B100" s="851" t="str">
        <f>CONCATENATE(K2,": HTS_TST (Facility) - TB Clinics")</f>
        <v>DSD: HTS_TST (Facility) - TB Clinics</v>
      </c>
      <c r="C100" s="852"/>
      <c r="D100" s="852"/>
      <c r="E100" s="852"/>
      <c r="F100" s="852"/>
      <c r="G100" s="852"/>
      <c r="H100" s="852"/>
      <c r="I100" s="852"/>
      <c r="J100" s="852"/>
      <c r="K100" s="852"/>
      <c r="L100" s="852"/>
      <c r="M100" s="852"/>
      <c r="N100" s="852"/>
      <c r="O100" s="852"/>
      <c r="P100" s="853"/>
      <c r="Q100" s="7"/>
      <c r="R100" s="7"/>
    </row>
    <row r="101" spans="2:18" ht="19.5" customHeight="1" x14ac:dyDescent="0.4">
      <c r="B101" s="844" t="s">
        <v>0</v>
      </c>
      <c r="C101" s="845"/>
      <c r="D101" s="846" t="s">
        <v>88</v>
      </c>
      <c r="E101" s="846"/>
      <c r="F101" s="846"/>
      <c r="G101" s="846"/>
      <c r="H101" s="846"/>
      <c r="I101" s="846"/>
      <c r="J101" s="846"/>
      <c r="K101" s="846"/>
      <c r="L101" s="846"/>
      <c r="M101" s="846"/>
      <c r="N101" s="846"/>
      <c r="O101" s="846"/>
      <c r="P101" s="96"/>
      <c r="Q101" s="3"/>
      <c r="R101" s="3"/>
    </row>
    <row r="102" spans="2:18" ht="8" customHeight="1" x14ac:dyDescent="0.4">
      <c r="B102" s="77"/>
      <c r="C102" s="78"/>
      <c r="D102" s="79"/>
      <c r="E102" s="79"/>
      <c r="F102" s="79"/>
      <c r="G102" s="79"/>
      <c r="H102" s="79"/>
      <c r="I102" s="79"/>
      <c r="J102" s="79"/>
      <c r="K102" s="79"/>
      <c r="L102" s="79"/>
      <c r="M102" s="79"/>
      <c r="N102" s="79"/>
      <c r="O102" s="79"/>
      <c r="P102" s="53"/>
      <c r="Q102" s="3"/>
      <c r="R102" s="3"/>
    </row>
    <row r="103" spans="2:18" ht="26.25" customHeight="1" x14ac:dyDescent="0.4">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4">
      <c r="B104" s="35"/>
      <c r="C104" s="10"/>
      <c r="D104" s="4"/>
      <c r="E104" s="4"/>
      <c r="F104" s="4"/>
      <c r="G104" s="4"/>
      <c r="H104" s="4"/>
      <c r="I104" s="4"/>
      <c r="J104" s="4"/>
      <c r="K104" s="4"/>
      <c r="L104" s="4"/>
      <c r="M104" s="4"/>
      <c r="N104" s="4"/>
      <c r="O104" s="4"/>
      <c r="P104" s="96"/>
      <c r="Q104" s="3"/>
      <c r="R104" s="3"/>
    </row>
    <row r="105" spans="2:18" ht="8.75" customHeight="1" x14ac:dyDescent="0.4">
      <c r="B105" s="81"/>
      <c r="C105" s="48"/>
      <c r="D105" s="79"/>
      <c r="E105" s="79"/>
      <c r="F105" s="79"/>
      <c r="G105" s="79"/>
      <c r="H105" s="79"/>
      <c r="I105" s="79"/>
      <c r="J105" s="79"/>
      <c r="K105" s="79"/>
      <c r="L105" s="79"/>
      <c r="M105" s="79"/>
      <c r="N105" s="79"/>
      <c r="O105" s="79"/>
      <c r="P105" s="53"/>
      <c r="Q105" s="3"/>
      <c r="R105" s="3"/>
    </row>
    <row r="106" spans="2:18" ht="26" customHeight="1" x14ac:dyDescent="0.4">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4">
      <c r="B107" s="33"/>
      <c r="C107" s="8"/>
      <c r="D107" s="4"/>
      <c r="E107" s="4"/>
      <c r="F107" s="4"/>
      <c r="G107" s="4"/>
      <c r="H107" s="4"/>
      <c r="I107" s="4"/>
      <c r="J107" s="4"/>
      <c r="K107" s="4"/>
      <c r="L107" s="4"/>
      <c r="M107" s="4"/>
      <c r="N107" s="4"/>
      <c r="O107" s="4"/>
      <c r="P107" s="96"/>
      <c r="Q107" s="3"/>
      <c r="R107" s="3"/>
    </row>
    <row r="108" spans="2:18" ht="8.75" customHeight="1" x14ac:dyDescent="0.4">
      <c r="B108" s="122"/>
      <c r="C108" s="123"/>
      <c r="D108" s="105"/>
      <c r="E108" s="105"/>
      <c r="F108" s="105"/>
      <c r="G108" s="105"/>
      <c r="H108" s="105"/>
      <c r="I108" s="105"/>
      <c r="J108" s="105"/>
      <c r="K108" s="105"/>
      <c r="L108" s="105"/>
      <c r="M108" s="105"/>
      <c r="N108" s="105"/>
      <c r="O108" s="105"/>
      <c r="P108" s="106"/>
      <c r="Q108" s="3"/>
      <c r="R108" s="3"/>
    </row>
    <row r="109" spans="2:18" ht="26.25" customHeight="1" x14ac:dyDescent="0.4">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5" customHeight="1" x14ac:dyDescent="0.4">
      <c r="B110" s="127"/>
      <c r="C110" s="8"/>
      <c r="D110" s="4"/>
      <c r="E110" s="4"/>
      <c r="F110" s="4"/>
      <c r="G110" s="4"/>
      <c r="H110" s="4"/>
      <c r="I110" s="4"/>
      <c r="J110" s="4"/>
      <c r="K110" s="4"/>
      <c r="L110" s="4"/>
      <c r="M110" s="4"/>
      <c r="N110" s="4"/>
      <c r="O110" s="4"/>
      <c r="P110" s="124"/>
      <c r="Q110" s="3"/>
      <c r="R110" s="3"/>
    </row>
    <row r="111" spans="2:18" ht="11.45" customHeight="1" x14ac:dyDescent="0.4">
      <c r="B111" s="128"/>
      <c r="C111" s="113"/>
      <c r="D111" s="113"/>
      <c r="E111" s="129"/>
      <c r="F111" s="113"/>
      <c r="G111" s="113"/>
      <c r="H111" s="113"/>
      <c r="I111" s="113"/>
      <c r="J111" s="113"/>
      <c r="K111" s="113"/>
      <c r="L111" s="113"/>
      <c r="M111" s="113"/>
      <c r="N111" s="113"/>
      <c r="O111" s="113"/>
      <c r="P111" s="130"/>
      <c r="Q111" s="3"/>
      <c r="R111" s="3"/>
    </row>
    <row r="112" spans="2:18" ht="18.75" customHeight="1" x14ac:dyDescent="0.4">
      <c r="B112" s="851" t="str">
        <f>CONCATENATE(K2,": HTS_TST (Facility) - PITC Modality: PMTCT (ANC1 Only)")</f>
        <v>DSD: HTS_TST (Facility) - PITC Modality: PMTCT (ANC1 Only)</v>
      </c>
      <c r="C112" s="852"/>
      <c r="D112" s="852"/>
      <c r="E112" s="852"/>
      <c r="F112" s="852"/>
      <c r="G112" s="852"/>
      <c r="H112" s="852"/>
      <c r="I112" s="852"/>
      <c r="J112" s="852"/>
      <c r="K112" s="852"/>
      <c r="L112" s="852"/>
      <c r="M112" s="852"/>
      <c r="N112" s="852"/>
      <c r="O112" s="852"/>
      <c r="P112" s="853"/>
      <c r="Q112" s="7"/>
      <c r="R112" s="7"/>
    </row>
    <row r="113" spans="2:18" ht="32" customHeight="1" x14ac:dyDescent="0.4">
      <c r="B113" s="844" t="s">
        <v>0</v>
      </c>
      <c r="C113" s="845"/>
      <c r="D113" s="801" t="s">
        <v>89</v>
      </c>
      <c r="E113" s="801"/>
      <c r="F113" s="801"/>
      <c r="G113" s="801"/>
      <c r="H113" s="801"/>
      <c r="I113" s="801"/>
      <c r="J113" s="801"/>
      <c r="K113" s="801"/>
      <c r="L113" s="801"/>
      <c r="M113" s="801"/>
      <c r="N113" s="801"/>
      <c r="O113" s="801"/>
      <c r="P113" s="96"/>
      <c r="Q113" s="3"/>
      <c r="R113" s="3"/>
    </row>
    <row r="114" spans="2:18" ht="8" customHeight="1" x14ac:dyDescent="0.4">
      <c r="B114" s="77"/>
      <c r="C114" s="78"/>
      <c r="D114" s="79"/>
      <c r="E114" s="79"/>
      <c r="F114" s="79"/>
      <c r="G114" s="79"/>
      <c r="H114" s="79"/>
      <c r="I114" s="79"/>
      <c r="J114" s="79"/>
      <c r="K114" s="79"/>
      <c r="L114" s="79"/>
      <c r="M114" s="79"/>
      <c r="N114" s="79"/>
      <c r="O114" s="79"/>
      <c r="P114" s="53"/>
      <c r="Q114" s="3"/>
      <c r="R114" s="3"/>
    </row>
    <row r="115" spans="2:18" ht="26.25" customHeight="1" x14ac:dyDescent="0.4">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4">
      <c r="B116" s="35"/>
      <c r="C116" s="10"/>
      <c r="D116" s="4"/>
      <c r="E116" s="4"/>
      <c r="F116" s="4"/>
      <c r="G116" s="4"/>
      <c r="H116" s="4"/>
      <c r="I116" s="4"/>
      <c r="J116" s="4"/>
      <c r="K116" s="4"/>
      <c r="L116" s="4"/>
      <c r="M116" s="4"/>
      <c r="N116" s="4"/>
      <c r="O116" s="4"/>
      <c r="P116" s="96"/>
      <c r="Q116" s="3"/>
      <c r="R116" s="3"/>
    </row>
    <row r="117" spans="2:18" ht="8.75" customHeight="1" x14ac:dyDescent="0.4">
      <c r="B117" s="81"/>
      <c r="C117" s="48"/>
      <c r="D117" s="79"/>
      <c r="E117" s="79"/>
      <c r="F117" s="79"/>
      <c r="G117" s="79"/>
      <c r="H117" s="79"/>
      <c r="I117" s="79"/>
      <c r="J117" s="79"/>
      <c r="K117" s="79"/>
      <c r="L117" s="79"/>
      <c r="M117" s="79"/>
      <c r="N117" s="79"/>
      <c r="O117" s="79"/>
      <c r="P117" s="53"/>
      <c r="Q117" s="3"/>
      <c r="R117" s="3"/>
    </row>
    <row r="118" spans="2:18" ht="26" customHeight="1" x14ac:dyDescent="0.4">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4">
      <c r="B119" s="33"/>
      <c r="C119" s="8"/>
      <c r="D119" s="4"/>
      <c r="E119" s="4"/>
      <c r="F119" s="4"/>
      <c r="G119" s="4"/>
      <c r="H119" s="4"/>
      <c r="I119" s="4"/>
      <c r="J119" s="4"/>
      <c r="K119" s="4"/>
      <c r="L119" s="4"/>
      <c r="M119" s="4"/>
      <c r="N119" s="4"/>
      <c r="O119" s="4"/>
      <c r="P119" s="96"/>
      <c r="Q119" s="3"/>
      <c r="R119" s="3"/>
    </row>
    <row r="120" spans="2:18" ht="8.75" customHeight="1" x14ac:dyDescent="0.4">
      <c r="B120" s="122"/>
      <c r="C120" s="123"/>
      <c r="D120" s="105"/>
      <c r="E120" s="105"/>
      <c r="F120" s="105"/>
      <c r="G120" s="105"/>
      <c r="H120" s="105"/>
      <c r="I120" s="105"/>
      <c r="J120" s="105"/>
      <c r="K120" s="105"/>
      <c r="L120" s="105"/>
      <c r="M120" s="105"/>
      <c r="N120" s="105"/>
      <c r="O120" s="105"/>
      <c r="P120" s="106"/>
      <c r="Q120" s="3"/>
      <c r="R120" s="3"/>
    </row>
    <row r="121" spans="2:18" ht="26.25" customHeight="1" x14ac:dyDescent="0.4">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5" customHeight="1" x14ac:dyDescent="0.4">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4">
      <c r="B123" s="829" t="str">
        <f>CONCATENATE(K2,": HTS_TST (Facility) - PITC Modality: PMTCT (Post ANC1)")</f>
        <v>DSD: HTS_TST (Facility) - PITC Modality: PMTCT (Post ANC1)</v>
      </c>
      <c r="C123" s="830"/>
      <c r="D123" s="830"/>
      <c r="E123" s="830"/>
      <c r="F123" s="830"/>
      <c r="G123" s="830"/>
      <c r="H123" s="830"/>
      <c r="I123" s="830"/>
      <c r="J123" s="830"/>
      <c r="K123" s="830"/>
      <c r="L123" s="830"/>
      <c r="M123" s="830"/>
      <c r="N123" s="830"/>
      <c r="O123" s="830"/>
      <c r="P123" s="830"/>
      <c r="Q123" s="61"/>
      <c r="R123" s="61"/>
    </row>
    <row r="124" spans="2:18" ht="24.75" customHeight="1" x14ac:dyDescent="0.4">
      <c r="B124" s="839" t="s">
        <v>0</v>
      </c>
      <c r="C124" s="840"/>
      <c r="D124" s="841" t="s">
        <v>90</v>
      </c>
      <c r="E124" s="842"/>
      <c r="F124" s="842"/>
      <c r="G124" s="842"/>
      <c r="H124" s="842"/>
      <c r="I124" s="842"/>
      <c r="J124" s="842"/>
      <c r="K124" s="842"/>
      <c r="L124" s="842"/>
      <c r="M124" s="842"/>
      <c r="N124" s="842"/>
      <c r="O124" s="843"/>
      <c r="P124" s="53"/>
      <c r="Q124" s="3"/>
      <c r="R124" s="3"/>
    </row>
    <row r="125" spans="2:18" ht="15" customHeight="1" x14ac:dyDescent="0.4">
      <c r="B125" s="33"/>
      <c r="C125" s="8"/>
      <c r="D125" s="4"/>
      <c r="E125" s="4"/>
      <c r="F125" s="4"/>
      <c r="G125" s="4"/>
      <c r="H125" s="4"/>
      <c r="I125" s="4"/>
      <c r="J125" s="4"/>
      <c r="K125" s="4"/>
      <c r="L125" s="4"/>
      <c r="M125" s="4"/>
      <c r="N125" s="4"/>
      <c r="O125" s="79"/>
      <c r="P125" s="53"/>
      <c r="Q125" s="3"/>
      <c r="R125" s="3"/>
    </row>
    <row r="126" spans="2:18" ht="9" customHeight="1" x14ac:dyDescent="0.4">
      <c r="B126" s="847"/>
      <c r="C126" s="112"/>
      <c r="D126" s="112"/>
      <c r="E126" s="112"/>
      <c r="F126" s="112"/>
      <c r="G126" s="112"/>
      <c r="H126" s="112"/>
      <c r="I126" s="112"/>
      <c r="J126" s="112"/>
      <c r="K126" s="112"/>
      <c r="L126" s="112"/>
      <c r="M126" s="112"/>
      <c r="N126" s="112"/>
      <c r="O126" s="112"/>
      <c r="P126" s="117"/>
      <c r="Q126" s="3"/>
      <c r="R126" s="3"/>
    </row>
    <row r="127" spans="2:18" ht="27.75" x14ac:dyDescent="0.4">
      <c r="B127" s="848"/>
      <c r="C127" s="131" t="s">
        <v>5</v>
      </c>
      <c r="D127" s="132" t="s">
        <v>24</v>
      </c>
      <c r="E127" s="132" t="s">
        <v>25</v>
      </c>
      <c r="F127" s="132" t="s">
        <v>26</v>
      </c>
      <c r="G127" s="132" t="s">
        <v>27</v>
      </c>
      <c r="H127" s="132" t="s">
        <v>28</v>
      </c>
      <c r="I127" s="132" t="s">
        <v>29</v>
      </c>
      <c r="J127" s="132" t="s">
        <v>30</v>
      </c>
      <c r="K127" s="132" t="s">
        <v>31</v>
      </c>
      <c r="L127" s="136" t="s">
        <v>32</v>
      </c>
      <c r="M127" s="849"/>
      <c r="N127" s="849"/>
      <c r="O127" s="849"/>
      <c r="P127" s="850"/>
      <c r="Q127" s="3"/>
      <c r="R127" s="3"/>
    </row>
    <row r="128" spans="2:18" x14ac:dyDescent="0.4">
      <c r="B128" s="60"/>
      <c r="C128" s="62"/>
      <c r="D128" s="85"/>
      <c r="E128" s="62"/>
      <c r="F128" s="85"/>
      <c r="G128" s="62"/>
      <c r="H128" s="85"/>
      <c r="I128" s="62"/>
      <c r="J128" s="85"/>
      <c r="K128" s="62"/>
      <c r="L128" s="85"/>
      <c r="M128" s="62"/>
      <c r="N128" s="85"/>
      <c r="O128" s="85"/>
      <c r="P128" s="106"/>
      <c r="Q128" s="3"/>
      <c r="R128" s="3"/>
    </row>
    <row r="129" spans="2:18" ht="24" customHeight="1" x14ac:dyDescent="0.4">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4">
      <c r="B130" s="44"/>
      <c r="C130" s="45"/>
      <c r="D130" s="45"/>
      <c r="E130" s="45"/>
      <c r="F130" s="45"/>
      <c r="G130" s="45"/>
      <c r="H130" s="45"/>
      <c r="I130" s="45"/>
      <c r="J130" s="45"/>
      <c r="K130" s="45"/>
      <c r="L130" s="45"/>
      <c r="M130" s="45"/>
      <c r="N130" s="45"/>
      <c r="O130" s="45"/>
      <c r="P130" s="134"/>
      <c r="Q130" s="3"/>
      <c r="R130" s="3"/>
    </row>
    <row r="131" spans="2:18" ht="8.25" customHeight="1" x14ac:dyDescent="0.4">
      <c r="B131" s="86"/>
      <c r="C131" s="63"/>
      <c r="D131" s="75"/>
      <c r="E131" s="63"/>
      <c r="F131" s="75"/>
      <c r="G131" s="63"/>
      <c r="H131" s="75"/>
      <c r="I131" s="63"/>
      <c r="J131" s="75"/>
      <c r="K131" s="63"/>
      <c r="L131" s="75"/>
      <c r="M131" s="63"/>
      <c r="N131" s="75"/>
      <c r="O131" s="75"/>
      <c r="P131" s="135"/>
      <c r="Q131" s="3"/>
      <c r="R131" s="3"/>
    </row>
    <row r="132" spans="2:18" ht="22.5" customHeight="1" x14ac:dyDescent="0.4">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4">
      <c r="B133" s="44"/>
      <c r="C133" s="45"/>
      <c r="D133" s="45"/>
      <c r="E133" s="45"/>
      <c r="F133" s="45"/>
      <c r="G133" s="45"/>
      <c r="H133" s="45"/>
      <c r="I133" s="45"/>
      <c r="J133" s="45"/>
      <c r="K133" s="45"/>
      <c r="L133" s="45"/>
      <c r="M133" s="45"/>
      <c r="N133" s="45"/>
      <c r="O133" s="45"/>
      <c r="P133" s="134"/>
      <c r="Q133" s="3"/>
      <c r="R133" s="3"/>
    </row>
    <row r="134" spans="2:18" ht="8.75" customHeight="1" x14ac:dyDescent="0.4">
      <c r="B134" s="122"/>
      <c r="C134" s="123"/>
      <c r="D134" s="105"/>
      <c r="E134" s="105"/>
      <c r="F134" s="105"/>
      <c r="G134" s="105"/>
      <c r="H134" s="105"/>
      <c r="I134" s="105"/>
      <c r="J134" s="105"/>
      <c r="K134" s="105"/>
      <c r="L134" s="105"/>
      <c r="M134" s="105"/>
      <c r="N134" s="105"/>
      <c r="O134" s="105"/>
      <c r="P134" s="106"/>
      <c r="Q134" s="3"/>
      <c r="R134" s="3"/>
    </row>
    <row r="135" spans="2:18" ht="26.25" customHeight="1" x14ac:dyDescent="0.4">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5" customHeight="1" x14ac:dyDescent="0.4">
      <c r="B136" s="125"/>
      <c r="C136" s="108"/>
      <c r="D136" s="109"/>
      <c r="E136" s="109"/>
      <c r="F136" s="109"/>
      <c r="G136" s="109"/>
      <c r="H136" s="109"/>
      <c r="I136" s="109"/>
      <c r="J136" s="109"/>
      <c r="K136" s="109"/>
      <c r="L136" s="109"/>
      <c r="M136" s="109"/>
      <c r="N136" s="109"/>
      <c r="O136" s="109"/>
      <c r="P136" s="110"/>
      <c r="Q136" s="3"/>
      <c r="R136" s="3"/>
    </row>
    <row r="137" spans="2:18" ht="21" customHeight="1" x14ac:dyDescent="0.4">
      <c r="B137" s="851" t="str">
        <f>CONCATENATE(K$2,": HTS_TST (Facility) - PITC Modality: VMMC Services")</f>
        <v>DSD: HTS_TST (Facility) - PITC Modality: VMMC Services</v>
      </c>
      <c r="C137" s="852"/>
      <c r="D137" s="852"/>
      <c r="E137" s="852"/>
      <c r="F137" s="852"/>
      <c r="G137" s="852"/>
      <c r="H137" s="852"/>
      <c r="I137" s="852"/>
      <c r="J137" s="852"/>
      <c r="K137" s="852"/>
      <c r="L137" s="852"/>
      <c r="M137" s="852"/>
      <c r="N137" s="852"/>
      <c r="O137" s="852"/>
      <c r="P137" s="853"/>
      <c r="Q137" s="7"/>
      <c r="R137" s="7"/>
    </row>
    <row r="138" spans="2:18" ht="21" customHeight="1" x14ac:dyDescent="0.4">
      <c r="B138" s="844" t="s">
        <v>0</v>
      </c>
      <c r="C138" s="845"/>
      <c r="D138" s="801" t="s">
        <v>91</v>
      </c>
      <c r="E138" s="801"/>
      <c r="F138" s="801"/>
      <c r="G138" s="801"/>
      <c r="H138" s="801"/>
      <c r="I138" s="801"/>
      <c r="J138" s="801"/>
      <c r="K138" s="801"/>
      <c r="L138" s="801"/>
      <c r="M138" s="801"/>
      <c r="N138" s="801"/>
      <c r="O138" s="801"/>
      <c r="P138" s="96"/>
      <c r="Q138" s="3"/>
      <c r="R138" s="3"/>
    </row>
    <row r="139" spans="2:18" ht="8" customHeight="1" x14ac:dyDescent="0.4">
      <c r="B139" s="77"/>
      <c r="C139" s="78"/>
      <c r="D139" s="79"/>
      <c r="E139" s="79"/>
      <c r="F139" s="79"/>
      <c r="G139" s="79"/>
      <c r="H139" s="79"/>
      <c r="I139" s="79"/>
      <c r="J139" s="79"/>
      <c r="K139" s="79"/>
      <c r="L139" s="79"/>
      <c r="M139" s="79"/>
      <c r="N139" s="79"/>
      <c r="O139" s="79"/>
      <c r="P139" s="53"/>
      <c r="Q139" s="3"/>
      <c r="R139" s="3"/>
    </row>
    <row r="140" spans="2:18" ht="26.25" customHeight="1" x14ac:dyDescent="0.4">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4">
      <c r="B141" s="35"/>
      <c r="C141" s="10"/>
      <c r="D141" s="4"/>
      <c r="E141" s="4"/>
      <c r="F141" s="4"/>
      <c r="G141" s="4"/>
      <c r="H141" s="4"/>
      <c r="I141" s="4"/>
      <c r="J141" s="4"/>
      <c r="K141" s="4"/>
      <c r="L141" s="4"/>
      <c r="M141" s="4"/>
      <c r="N141" s="4"/>
      <c r="O141" s="4"/>
      <c r="P141" s="96"/>
      <c r="Q141" s="3"/>
      <c r="R141" s="3"/>
    </row>
    <row r="142" spans="2:18" ht="8.75" customHeight="1" x14ac:dyDescent="0.4">
      <c r="B142" s="81"/>
      <c r="C142" s="48"/>
      <c r="D142" s="79"/>
      <c r="E142" s="79"/>
      <c r="F142" s="79"/>
      <c r="G142" s="79"/>
      <c r="H142" s="79"/>
      <c r="I142" s="79"/>
      <c r="J142" s="79"/>
      <c r="K142" s="79"/>
      <c r="L142" s="79"/>
      <c r="M142" s="79"/>
      <c r="N142" s="79"/>
      <c r="O142" s="79"/>
      <c r="P142" s="53"/>
      <c r="Q142" s="3"/>
      <c r="R142" s="3"/>
    </row>
    <row r="143" spans="2:18" ht="26" customHeight="1" x14ac:dyDescent="0.4">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4">
      <c r="B144" s="33"/>
      <c r="C144" s="8"/>
      <c r="D144" s="4"/>
      <c r="E144" s="4"/>
      <c r="F144" s="4"/>
      <c r="G144" s="4"/>
      <c r="H144" s="4"/>
      <c r="I144" s="4"/>
      <c r="J144" s="4"/>
      <c r="K144" s="4"/>
      <c r="L144" s="4"/>
      <c r="M144" s="4"/>
      <c r="N144" s="4"/>
      <c r="O144" s="4"/>
      <c r="P144" s="96"/>
      <c r="Q144" s="3"/>
      <c r="R144" s="3"/>
    </row>
    <row r="145" spans="1:18" ht="8.75" customHeight="1" x14ac:dyDescent="0.4">
      <c r="B145" s="122"/>
      <c r="C145" s="123"/>
      <c r="D145" s="105"/>
      <c r="E145" s="105"/>
      <c r="F145" s="105"/>
      <c r="G145" s="105"/>
      <c r="H145" s="105"/>
      <c r="I145" s="105"/>
      <c r="J145" s="105"/>
      <c r="K145" s="105"/>
      <c r="L145" s="105"/>
      <c r="M145" s="105"/>
      <c r="N145" s="105"/>
      <c r="O145" s="105"/>
      <c r="P145" s="106"/>
      <c r="Q145" s="3"/>
      <c r="R145" s="3"/>
    </row>
    <row r="146" spans="1:18" ht="26.25" customHeight="1" x14ac:dyDescent="0.4">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5" customHeight="1" x14ac:dyDescent="0.4">
      <c r="B147" s="125"/>
      <c r="C147" s="108"/>
      <c r="D147" s="109"/>
      <c r="E147" s="109"/>
      <c r="F147" s="109"/>
      <c r="G147" s="109"/>
      <c r="H147" s="109"/>
      <c r="I147" s="109"/>
      <c r="J147" s="109"/>
      <c r="K147" s="109"/>
      <c r="L147" s="109"/>
      <c r="M147" s="109"/>
      <c r="N147" s="109"/>
      <c r="O147" s="109"/>
      <c r="P147" s="110"/>
      <c r="Q147" s="3"/>
      <c r="R147" s="3"/>
    </row>
    <row r="148" spans="1:18" ht="8" customHeight="1" x14ac:dyDescent="0.4">
      <c r="A148" s="2"/>
      <c r="B148" s="8"/>
      <c r="C148" s="8"/>
      <c r="D148" s="4"/>
      <c r="E148" s="4"/>
      <c r="F148" s="4"/>
      <c r="G148" s="4"/>
      <c r="H148" s="4"/>
      <c r="I148" s="4"/>
      <c r="J148" s="4"/>
      <c r="K148" s="4"/>
      <c r="L148" s="4"/>
      <c r="M148" s="4"/>
      <c r="N148" s="4"/>
      <c r="O148" s="4"/>
      <c r="P148" s="85"/>
      <c r="Q148" s="3"/>
      <c r="R148" s="3"/>
    </row>
    <row r="149" spans="1:18" ht="19.25" customHeight="1" x14ac:dyDescent="0.4">
      <c r="A149" s="2"/>
      <c r="B149" s="8"/>
      <c r="C149" s="854"/>
      <c r="D149" s="854"/>
      <c r="E149" s="855"/>
      <c r="F149" s="855"/>
      <c r="G149" s="855"/>
      <c r="H149" s="855"/>
      <c r="I149" s="139"/>
      <c r="J149" s="139"/>
      <c r="K149" s="139"/>
      <c r="L149" s="139"/>
      <c r="M149" s="139"/>
      <c r="N149" s="139"/>
      <c r="O149" s="139"/>
      <c r="P149" s="111"/>
      <c r="Q149" s="3"/>
      <c r="R149" s="3"/>
    </row>
    <row r="150" spans="1:18" ht="20.25" customHeight="1" x14ac:dyDescent="0.4">
      <c r="A150" s="2"/>
      <c r="B150" s="8"/>
      <c r="C150" s="140"/>
      <c r="D150" s="141"/>
      <c r="E150" s="140"/>
      <c r="F150" s="141"/>
      <c r="G150" s="140"/>
      <c r="H150" s="141"/>
      <c r="I150" s="139"/>
      <c r="J150" s="139"/>
      <c r="K150" s="139"/>
      <c r="L150" s="139"/>
      <c r="M150" s="139"/>
      <c r="N150" s="139"/>
      <c r="O150" s="139"/>
      <c r="P150" s="111"/>
      <c r="Q150" s="3"/>
      <c r="R150" s="3"/>
    </row>
    <row r="151" spans="1:18" ht="11" customHeight="1" x14ac:dyDescent="0.4">
      <c r="B151" s="8"/>
      <c r="C151" s="8"/>
      <c r="D151" s="139"/>
      <c r="E151" s="139"/>
      <c r="F151" s="139"/>
      <c r="G151" s="139"/>
      <c r="H151" s="139"/>
      <c r="I151" s="139"/>
      <c r="J151" s="139"/>
      <c r="K151" s="139"/>
      <c r="L151" s="139"/>
      <c r="M151" s="139"/>
      <c r="N151" s="139"/>
      <c r="O151" s="139"/>
      <c r="P151" s="111"/>
      <c r="Q151" s="3"/>
      <c r="R151" s="3"/>
    </row>
    <row r="152" spans="1:18" ht="21.75" customHeight="1" x14ac:dyDescent="0.4">
      <c r="B152" s="142"/>
      <c r="C152" s="14"/>
      <c r="D152" s="14"/>
      <c r="E152" s="14"/>
      <c r="F152" s="14"/>
      <c r="G152" s="14"/>
      <c r="H152" s="14"/>
      <c r="I152" s="139"/>
      <c r="J152" s="139"/>
      <c r="K152" s="139"/>
      <c r="L152" s="139"/>
      <c r="M152" s="139"/>
      <c r="N152" s="139"/>
      <c r="O152" s="139"/>
      <c r="P152" s="111"/>
      <c r="Q152" s="3"/>
      <c r="R152" s="3"/>
    </row>
    <row r="153" spans="1:18" ht="7.5" customHeight="1" x14ac:dyDescent="0.4">
      <c r="B153" s="142"/>
      <c r="C153" s="14"/>
      <c r="D153" s="139"/>
      <c r="E153" s="139"/>
      <c r="F153" s="139"/>
      <c r="G153" s="139"/>
      <c r="H153" s="139"/>
      <c r="I153" s="139"/>
      <c r="J153" s="139"/>
      <c r="K153" s="139"/>
      <c r="L153" s="139"/>
      <c r="M153" s="139"/>
      <c r="N153" s="139"/>
      <c r="O153" s="139"/>
      <c r="P153" s="111"/>
      <c r="Q153" s="3"/>
      <c r="R153" s="3"/>
    </row>
    <row r="154" spans="1:18" ht="8.75" customHeight="1" x14ac:dyDescent="0.4">
      <c r="B154" s="142"/>
      <c r="C154" s="14"/>
      <c r="D154" s="139"/>
      <c r="E154" s="139"/>
      <c r="F154" s="139"/>
      <c r="G154" s="139"/>
      <c r="H154" s="139"/>
      <c r="I154" s="139"/>
      <c r="J154" s="139"/>
      <c r="K154" s="139"/>
      <c r="L154" s="139"/>
      <c r="M154" s="139"/>
      <c r="N154" s="139"/>
      <c r="O154" s="139"/>
      <c r="P154" s="111"/>
      <c r="Q154" s="3"/>
      <c r="R154" s="3"/>
    </row>
    <row r="155" spans="1:18" ht="23" customHeight="1" x14ac:dyDescent="0.4">
      <c r="B155" s="142"/>
      <c r="C155" s="14"/>
      <c r="D155" s="14"/>
      <c r="E155" s="14"/>
      <c r="F155" s="14"/>
      <c r="G155" s="14"/>
      <c r="H155" s="14"/>
      <c r="I155" s="139"/>
      <c r="J155" s="139"/>
      <c r="K155" s="139"/>
      <c r="L155" s="139"/>
      <c r="M155" s="139"/>
      <c r="N155" s="139"/>
      <c r="O155" s="139"/>
      <c r="P155" s="111"/>
      <c r="Q155" s="3"/>
      <c r="R155" s="3"/>
    </row>
    <row r="156" spans="1:18" ht="9.5" customHeight="1" x14ac:dyDescent="0.4">
      <c r="B156" s="8"/>
      <c r="C156" s="8"/>
      <c r="D156" s="139"/>
      <c r="E156" s="139"/>
      <c r="F156" s="139"/>
      <c r="G156" s="139"/>
      <c r="H156" s="139"/>
      <c r="I156" s="139"/>
      <c r="J156" s="139"/>
      <c r="K156" s="139"/>
      <c r="L156" s="139"/>
      <c r="M156" s="139"/>
      <c r="N156" s="139"/>
      <c r="O156" s="139"/>
      <c r="P156" s="111"/>
      <c r="Q156" s="3"/>
      <c r="R156" s="3"/>
    </row>
    <row r="157" spans="1:18" ht="8.75" customHeight="1" x14ac:dyDescent="0.4">
      <c r="B157" s="142"/>
      <c r="C157" s="14"/>
      <c r="D157" s="139"/>
      <c r="E157" s="139"/>
      <c r="F157" s="139"/>
      <c r="G157" s="139"/>
      <c r="H157" s="139"/>
      <c r="I157" s="139"/>
      <c r="J157" s="139"/>
      <c r="K157" s="139"/>
      <c r="L157" s="139"/>
      <c r="M157" s="139"/>
      <c r="N157" s="139"/>
      <c r="O157" s="139"/>
      <c r="P157" s="111"/>
      <c r="Q157" s="3"/>
      <c r="R157" s="3"/>
    </row>
    <row r="158" spans="1:18" x14ac:dyDescent="0.4">
      <c r="B158" s="15"/>
      <c r="C158" s="16"/>
      <c r="D158" s="16"/>
      <c r="E158" s="16"/>
      <c r="F158" s="16"/>
      <c r="G158" s="16"/>
      <c r="H158" s="16"/>
      <c r="I158" s="16"/>
      <c r="J158" s="16"/>
      <c r="K158" s="16"/>
      <c r="L158" s="16"/>
      <c r="M158" s="16"/>
      <c r="N158" s="16"/>
      <c r="O158" s="17"/>
      <c r="P158" s="409"/>
    </row>
    <row r="159" spans="1:18" ht="20.25" customHeight="1" x14ac:dyDescent="0.4">
      <c r="B159" s="18" t="s">
        <v>34</v>
      </c>
      <c r="C159" s="827" t="str">
        <f>C$2</f>
        <v>Afya Nyota Ya Bonde</v>
      </c>
      <c r="D159" s="827"/>
      <c r="E159" s="827"/>
      <c r="F159" s="827"/>
      <c r="G159" s="2"/>
      <c r="H159" s="828" t="s">
        <v>70</v>
      </c>
      <c r="I159" s="828"/>
      <c r="J159" s="828"/>
      <c r="K159" s="59" t="str">
        <f>K$2</f>
        <v>DSD</v>
      </c>
      <c r="L159" s="57"/>
      <c r="M159" s="47" t="s">
        <v>35</v>
      </c>
      <c r="N159" s="827" t="s">
        <v>36</v>
      </c>
      <c r="O159" s="827"/>
      <c r="P159" s="409"/>
    </row>
    <row r="160" spans="1:18" s="102" customFormat="1" ht="22.25" customHeight="1" x14ac:dyDescent="0.4">
      <c r="B160" s="829" t="str">
        <f>CONCATENATE(K$2,": HTS_TST (Facility) - PITC Modality: STI Clinic")</f>
        <v>DSD: HTS_TST (Facility) - PITC Modality: STI Clinic</v>
      </c>
      <c r="C160" s="830"/>
      <c r="D160" s="830"/>
      <c r="E160" s="830"/>
      <c r="F160" s="830"/>
      <c r="G160" s="830"/>
      <c r="H160" s="830"/>
      <c r="I160" s="830"/>
      <c r="J160" s="830"/>
      <c r="K160" s="830"/>
      <c r="L160" s="830"/>
      <c r="M160" s="830"/>
      <c r="N160" s="830"/>
      <c r="O160" s="830"/>
      <c r="P160" s="830"/>
      <c r="Q160" s="61"/>
      <c r="R160" s="61"/>
    </row>
    <row r="161" spans="2:18" ht="24.75" customHeight="1" x14ac:dyDescent="0.4">
      <c r="B161" s="839" t="s">
        <v>0</v>
      </c>
      <c r="C161" s="877"/>
      <c r="D161" s="841" t="s">
        <v>92</v>
      </c>
      <c r="E161" s="842"/>
      <c r="F161" s="842"/>
      <c r="G161" s="842"/>
      <c r="H161" s="842"/>
      <c r="I161" s="842"/>
      <c r="J161" s="842"/>
      <c r="K161" s="842"/>
      <c r="L161" s="842"/>
      <c r="M161" s="842"/>
      <c r="N161" s="842"/>
      <c r="O161" s="842"/>
      <c r="P161" s="53"/>
      <c r="Q161" s="3"/>
      <c r="R161" s="3"/>
    </row>
    <row r="162" spans="2:18" ht="15" customHeight="1" x14ac:dyDescent="0.4">
      <c r="B162" s="33"/>
      <c r="C162" s="8"/>
      <c r="D162" s="4"/>
      <c r="E162" s="4"/>
      <c r="F162" s="4"/>
      <c r="G162" s="4"/>
      <c r="H162" s="4"/>
      <c r="I162" s="4"/>
      <c r="J162" s="4"/>
      <c r="K162" s="4"/>
      <c r="L162" s="4"/>
      <c r="M162" s="4"/>
      <c r="N162" s="4"/>
      <c r="O162" s="79"/>
      <c r="P162" s="92"/>
      <c r="Q162" s="3"/>
      <c r="R162" s="3"/>
    </row>
    <row r="163" spans="2:18" x14ac:dyDescent="0.4">
      <c r="B163" s="831"/>
      <c r="C163" s="12"/>
      <c r="D163" s="12"/>
      <c r="E163" s="12"/>
      <c r="F163" s="12"/>
      <c r="G163" s="12"/>
      <c r="H163" s="12"/>
      <c r="I163" s="12"/>
      <c r="J163" s="12"/>
      <c r="K163" s="12"/>
      <c r="L163" s="12"/>
      <c r="M163" s="12"/>
      <c r="N163" s="12"/>
      <c r="O163" s="97"/>
      <c r="P163" s="98"/>
      <c r="Q163" s="3"/>
      <c r="R163" s="3"/>
    </row>
    <row r="164" spans="2:18" ht="22.25" customHeight="1" x14ac:dyDescent="0.4">
      <c r="B164" s="832"/>
      <c r="C164" s="833" t="s">
        <v>5</v>
      </c>
      <c r="D164" s="834"/>
      <c r="E164" s="835" t="s">
        <v>9</v>
      </c>
      <c r="F164" s="836"/>
      <c r="G164" s="835" t="s">
        <v>22</v>
      </c>
      <c r="H164" s="836"/>
      <c r="I164" s="835" t="s">
        <v>23</v>
      </c>
      <c r="J164" s="836"/>
      <c r="K164" s="835" t="s">
        <v>24</v>
      </c>
      <c r="L164" s="836"/>
      <c r="M164" s="835" t="s">
        <v>25</v>
      </c>
      <c r="N164" s="836"/>
      <c r="O164" s="835" t="s">
        <v>26</v>
      </c>
      <c r="P164" s="836"/>
      <c r="Q164" s="3"/>
      <c r="R164" s="3"/>
    </row>
    <row r="165" spans="2:18" s="87" customFormat="1" ht="17" customHeight="1" x14ac:dyDescent="0.4">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4">
      <c r="B166" s="86"/>
      <c r="C166" s="63"/>
      <c r="D166" s="75"/>
      <c r="E166" s="63"/>
      <c r="F166" s="75"/>
      <c r="G166" s="63"/>
      <c r="H166" s="75"/>
      <c r="I166" s="63"/>
      <c r="J166" s="75"/>
      <c r="K166" s="63"/>
      <c r="L166" s="75"/>
      <c r="M166" s="63"/>
      <c r="N166" s="75"/>
      <c r="O166" s="75"/>
      <c r="P166" s="53"/>
      <c r="Q166" s="3"/>
      <c r="R166" s="3"/>
    </row>
    <row r="167" spans="2:18" ht="24" customHeight="1" x14ac:dyDescent="0.4">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4">
      <c r="B168" s="44"/>
      <c r="C168" s="45"/>
      <c r="D168" s="45"/>
      <c r="E168" s="45"/>
      <c r="F168" s="45"/>
      <c r="G168" s="45"/>
      <c r="H168" s="45"/>
      <c r="I168" s="45"/>
      <c r="J168" s="45"/>
      <c r="K168" s="45"/>
      <c r="L168" s="45"/>
      <c r="M168" s="45"/>
      <c r="N168" s="45"/>
      <c r="O168" s="45"/>
      <c r="P168" s="46"/>
      <c r="Q168" s="3"/>
      <c r="R168" s="3"/>
    </row>
    <row r="169" spans="2:18" ht="8.25" customHeight="1" x14ac:dyDescent="0.4">
      <c r="B169" s="86"/>
      <c r="C169" s="63"/>
      <c r="D169" s="75"/>
      <c r="E169" s="63"/>
      <c r="F169" s="75"/>
      <c r="G169" s="63"/>
      <c r="H169" s="75"/>
      <c r="I169" s="63"/>
      <c r="J169" s="75"/>
      <c r="K169" s="63"/>
      <c r="L169" s="75"/>
      <c r="M169" s="63"/>
      <c r="N169" s="75"/>
      <c r="O169" s="75"/>
      <c r="P169" s="53"/>
      <c r="Q169" s="3"/>
      <c r="R169" s="3"/>
    </row>
    <row r="170" spans="2:18" ht="22.5" customHeight="1" x14ac:dyDescent="0.4">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4">
      <c r="B171" s="44"/>
      <c r="C171" s="45"/>
      <c r="D171" s="45"/>
      <c r="E171" s="45"/>
      <c r="F171" s="45"/>
      <c r="G171" s="45"/>
      <c r="H171" s="45"/>
      <c r="I171" s="45"/>
      <c r="J171" s="45"/>
      <c r="K171" s="45"/>
      <c r="L171" s="45"/>
      <c r="M171" s="45"/>
      <c r="N171" s="45"/>
      <c r="O171" s="45"/>
      <c r="P171" s="46"/>
      <c r="Q171" s="3"/>
      <c r="R171" s="3"/>
    </row>
    <row r="172" spans="2:18" x14ac:dyDescent="0.4">
      <c r="B172" s="831"/>
      <c r="C172" s="12"/>
      <c r="D172" s="12"/>
      <c r="E172" s="12"/>
      <c r="F172" s="12"/>
      <c r="G172" s="12"/>
      <c r="H172" s="12"/>
      <c r="I172" s="12"/>
      <c r="J172" s="12"/>
      <c r="K172" s="12"/>
      <c r="L172" s="12"/>
      <c r="M172" s="12"/>
      <c r="N172" s="12"/>
      <c r="O172" s="50"/>
      <c r="P172" s="51"/>
      <c r="Q172" s="3"/>
      <c r="R172" s="3"/>
    </row>
    <row r="173" spans="2:18" ht="17.75" customHeight="1" x14ac:dyDescent="0.4">
      <c r="B173" s="832"/>
      <c r="C173" s="833" t="s">
        <v>79</v>
      </c>
      <c r="D173" s="834"/>
      <c r="E173" s="835" t="s">
        <v>80</v>
      </c>
      <c r="F173" s="836"/>
      <c r="G173" s="835" t="s">
        <v>81</v>
      </c>
      <c r="H173" s="836"/>
      <c r="I173" s="835" t="s">
        <v>82</v>
      </c>
      <c r="J173" s="836"/>
      <c r="K173" s="835" t="s">
        <v>83</v>
      </c>
      <c r="L173" s="836"/>
      <c r="M173" s="835" t="s">
        <v>84</v>
      </c>
      <c r="N173" s="836"/>
      <c r="O173" s="876"/>
      <c r="P173" s="838"/>
      <c r="Q173" s="3"/>
      <c r="R173" s="3"/>
    </row>
    <row r="174" spans="2:18" s="87" customFormat="1" ht="17.75" customHeight="1" x14ac:dyDescent="0.4">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4">
      <c r="B175" s="86"/>
      <c r="C175" s="63"/>
      <c r="D175" s="75"/>
      <c r="E175" s="63"/>
      <c r="F175" s="75"/>
      <c r="G175" s="63"/>
      <c r="H175" s="75"/>
      <c r="I175" s="63"/>
      <c r="J175" s="75"/>
      <c r="K175" s="63"/>
      <c r="L175" s="75"/>
      <c r="M175" s="63"/>
      <c r="N175" s="75"/>
      <c r="O175" s="409"/>
      <c r="P175" s="53"/>
      <c r="Q175" s="3"/>
      <c r="R175" s="3"/>
    </row>
    <row r="176" spans="2:18" ht="23.25" customHeight="1" x14ac:dyDescent="0.4">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4">
      <c r="B177" s="44"/>
      <c r="C177" s="45"/>
      <c r="D177" s="45"/>
      <c r="E177" s="45"/>
      <c r="F177" s="45"/>
      <c r="G177" s="45"/>
      <c r="H177" s="45"/>
      <c r="I177" s="45"/>
      <c r="J177" s="45"/>
      <c r="K177" s="45"/>
      <c r="L177" s="45"/>
      <c r="M177" s="45"/>
      <c r="N177" s="45"/>
      <c r="O177" s="45"/>
      <c r="P177" s="46"/>
      <c r="Q177" s="3"/>
      <c r="R177" s="3"/>
    </row>
    <row r="178" spans="2:18" ht="8.25" customHeight="1" x14ac:dyDescent="0.4">
      <c r="B178" s="86"/>
      <c r="C178" s="63"/>
      <c r="D178" s="75"/>
      <c r="E178" s="63"/>
      <c r="F178" s="75"/>
      <c r="G178" s="63"/>
      <c r="H178" s="75"/>
      <c r="I178" s="63"/>
      <c r="J178" s="75"/>
      <c r="K178" s="63"/>
      <c r="L178" s="75"/>
      <c r="M178" s="63"/>
      <c r="N178" s="409"/>
      <c r="O178" s="409"/>
      <c r="P178" s="53"/>
      <c r="Q178" s="3"/>
      <c r="R178" s="3"/>
    </row>
    <row r="179" spans="2:18" ht="24.5" customHeight="1" x14ac:dyDescent="0.4">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5" customHeight="1" x14ac:dyDescent="0.4">
      <c r="B180" s="37"/>
      <c r="C180" s="3"/>
      <c r="D180" s="3"/>
      <c r="E180" s="3"/>
      <c r="F180" s="3"/>
      <c r="G180" s="3"/>
      <c r="H180" s="3"/>
      <c r="I180" s="3"/>
      <c r="J180" s="3"/>
      <c r="K180" s="3"/>
      <c r="L180" s="3"/>
      <c r="M180" s="3"/>
      <c r="N180" s="3"/>
      <c r="O180" s="3"/>
      <c r="P180" s="36"/>
      <c r="Q180" s="3"/>
      <c r="R180" s="3"/>
    </row>
    <row r="181" spans="2:18" ht="12" customHeight="1" x14ac:dyDescent="0.4">
      <c r="B181" s="116"/>
      <c r="C181" s="112"/>
      <c r="D181" s="112"/>
      <c r="E181" s="112"/>
      <c r="F181" s="112"/>
      <c r="G181" s="112"/>
      <c r="H181" s="112"/>
      <c r="I181" s="112"/>
      <c r="J181" s="112"/>
      <c r="K181" s="112"/>
      <c r="L181" s="112"/>
      <c r="M181" s="112"/>
      <c r="N181" s="112"/>
      <c r="O181" s="112"/>
      <c r="P181" s="117"/>
      <c r="Q181" s="3"/>
      <c r="R181" s="3"/>
    </row>
    <row r="182" spans="2:18" ht="29.75" customHeight="1" x14ac:dyDescent="0.4">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4">
      <c r="B183" s="120"/>
      <c r="C183" s="114"/>
      <c r="D183" s="114"/>
      <c r="E183" s="114"/>
      <c r="F183" s="114"/>
      <c r="G183" s="114"/>
      <c r="H183" s="114"/>
      <c r="I183" s="114"/>
      <c r="J183" s="114"/>
      <c r="K183" s="114"/>
      <c r="L183" s="114"/>
      <c r="M183" s="114"/>
      <c r="N183" s="114"/>
      <c r="O183" s="114"/>
      <c r="P183" s="121"/>
      <c r="Q183" s="3"/>
      <c r="R183" s="3"/>
    </row>
    <row r="184" spans="2:18" s="102" customFormat="1" ht="22.25" customHeight="1" x14ac:dyDescent="0.4">
      <c r="B184" s="829" t="str">
        <f>CONCATENATE(K$2,": HTS_TST (Facility) - PITC Modality: Emergency Ward")</f>
        <v>DSD: HTS_TST (Facility) - PITC Modality: Emergency Ward</v>
      </c>
      <c r="C184" s="830"/>
      <c r="D184" s="830"/>
      <c r="E184" s="830"/>
      <c r="F184" s="830"/>
      <c r="G184" s="830"/>
      <c r="H184" s="830"/>
      <c r="I184" s="830"/>
      <c r="J184" s="830"/>
      <c r="K184" s="830"/>
      <c r="L184" s="830"/>
      <c r="M184" s="830"/>
      <c r="N184" s="830"/>
      <c r="O184" s="830"/>
      <c r="P184" s="830"/>
      <c r="Q184" s="61"/>
      <c r="R184" s="61"/>
    </row>
    <row r="185" spans="2:18" ht="24.75" customHeight="1" x14ac:dyDescent="0.4">
      <c r="B185" s="839" t="s">
        <v>0</v>
      </c>
      <c r="C185" s="877"/>
      <c r="D185" s="841" t="s">
        <v>93</v>
      </c>
      <c r="E185" s="842"/>
      <c r="F185" s="842"/>
      <c r="G185" s="842"/>
      <c r="H185" s="842"/>
      <c r="I185" s="842"/>
      <c r="J185" s="842"/>
      <c r="K185" s="842"/>
      <c r="L185" s="842"/>
      <c r="M185" s="842"/>
      <c r="N185" s="842"/>
      <c r="O185" s="842"/>
      <c r="P185" s="53"/>
      <c r="Q185" s="3"/>
      <c r="R185" s="3"/>
    </row>
    <row r="186" spans="2:18" ht="15" customHeight="1" x14ac:dyDescent="0.4">
      <c r="B186" s="33"/>
      <c r="C186" s="8"/>
      <c r="D186" s="4"/>
      <c r="E186" s="4"/>
      <c r="F186" s="4"/>
      <c r="G186" s="4"/>
      <c r="H186" s="4"/>
      <c r="I186" s="4"/>
      <c r="J186" s="4"/>
      <c r="K186" s="4"/>
      <c r="L186" s="4"/>
      <c r="M186" s="4"/>
      <c r="N186" s="4"/>
      <c r="O186" s="79"/>
      <c r="P186" s="92"/>
      <c r="Q186" s="3"/>
      <c r="R186" s="3"/>
    </row>
    <row r="187" spans="2:18" x14ac:dyDescent="0.4">
      <c r="B187" s="831"/>
      <c r="C187" s="12"/>
      <c r="D187" s="12"/>
      <c r="E187" s="12"/>
      <c r="F187" s="12"/>
      <c r="G187" s="12"/>
      <c r="H187" s="12"/>
      <c r="I187" s="12"/>
      <c r="J187" s="12"/>
      <c r="K187" s="12"/>
      <c r="L187" s="12"/>
      <c r="M187" s="12"/>
      <c r="N187" s="12"/>
      <c r="O187" s="97"/>
      <c r="P187" s="98"/>
      <c r="Q187" s="3"/>
      <c r="R187" s="3"/>
    </row>
    <row r="188" spans="2:18" ht="22.25" customHeight="1" x14ac:dyDescent="0.4">
      <c r="B188" s="832"/>
      <c r="C188" s="833" t="s">
        <v>5</v>
      </c>
      <c r="D188" s="834"/>
      <c r="E188" s="835" t="s">
        <v>9</v>
      </c>
      <c r="F188" s="836"/>
      <c r="G188" s="835" t="s">
        <v>22</v>
      </c>
      <c r="H188" s="836"/>
      <c r="I188" s="835" t="s">
        <v>23</v>
      </c>
      <c r="J188" s="836"/>
      <c r="K188" s="835" t="s">
        <v>24</v>
      </c>
      <c r="L188" s="836"/>
      <c r="M188" s="835" t="s">
        <v>25</v>
      </c>
      <c r="N188" s="836"/>
      <c r="O188" s="835" t="s">
        <v>26</v>
      </c>
      <c r="P188" s="836"/>
      <c r="Q188" s="3"/>
      <c r="R188" s="3"/>
    </row>
    <row r="189" spans="2:18" s="87" customFormat="1" ht="17" customHeight="1" x14ac:dyDescent="0.4">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4">
      <c r="B190" s="86"/>
      <c r="C190" s="63"/>
      <c r="D190" s="75"/>
      <c r="E190" s="63"/>
      <c r="F190" s="75"/>
      <c r="G190" s="63"/>
      <c r="H190" s="75"/>
      <c r="I190" s="63"/>
      <c r="J190" s="75"/>
      <c r="K190" s="63"/>
      <c r="L190" s="75"/>
      <c r="M190" s="63"/>
      <c r="N190" s="75"/>
      <c r="O190" s="75"/>
      <c r="P190" s="53"/>
      <c r="Q190" s="3"/>
      <c r="R190" s="3"/>
    </row>
    <row r="191" spans="2:18" ht="24" customHeight="1" x14ac:dyDescent="0.4">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4">
      <c r="B192" s="44"/>
      <c r="C192" s="45"/>
      <c r="D192" s="45"/>
      <c r="E192" s="45"/>
      <c r="F192" s="45"/>
      <c r="G192" s="45"/>
      <c r="H192" s="45"/>
      <c r="I192" s="45"/>
      <c r="J192" s="45"/>
      <c r="K192" s="45"/>
      <c r="L192" s="45"/>
      <c r="M192" s="45"/>
      <c r="N192" s="45"/>
      <c r="O192" s="45"/>
      <c r="P192" s="46"/>
      <c r="Q192" s="3"/>
      <c r="R192" s="3"/>
    </row>
    <row r="193" spans="2:18" ht="8.25" customHeight="1" x14ac:dyDescent="0.4">
      <c r="B193" s="86"/>
      <c r="C193" s="63"/>
      <c r="D193" s="75"/>
      <c r="E193" s="63"/>
      <c r="F193" s="75"/>
      <c r="G193" s="63"/>
      <c r="H193" s="75"/>
      <c r="I193" s="63"/>
      <c r="J193" s="75"/>
      <c r="K193" s="63"/>
      <c r="L193" s="75"/>
      <c r="M193" s="63"/>
      <c r="N193" s="75"/>
      <c r="O193" s="75"/>
      <c r="P193" s="53"/>
      <c r="Q193" s="3"/>
      <c r="R193" s="3"/>
    </row>
    <row r="194" spans="2:18" ht="22.5" customHeight="1" x14ac:dyDescent="0.4">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4">
      <c r="B195" s="44"/>
      <c r="C195" s="45"/>
      <c r="D195" s="45"/>
      <c r="E195" s="45"/>
      <c r="F195" s="45"/>
      <c r="G195" s="45"/>
      <c r="H195" s="45"/>
      <c r="I195" s="45"/>
      <c r="J195" s="45"/>
      <c r="K195" s="45"/>
      <c r="L195" s="45"/>
      <c r="M195" s="45"/>
      <c r="N195" s="45"/>
      <c r="O195" s="45"/>
      <c r="P195" s="46"/>
      <c r="Q195" s="3"/>
      <c r="R195" s="3"/>
    </row>
    <row r="196" spans="2:18" x14ac:dyDescent="0.4">
      <c r="B196" s="831"/>
      <c r="C196" s="12"/>
      <c r="D196" s="12"/>
      <c r="E196" s="12"/>
      <c r="F196" s="12"/>
      <c r="G196" s="12"/>
      <c r="H196" s="12"/>
      <c r="I196" s="12"/>
      <c r="J196" s="12"/>
      <c r="K196" s="12"/>
      <c r="L196" s="12"/>
      <c r="M196" s="12"/>
      <c r="N196" s="12"/>
      <c r="O196" s="50"/>
      <c r="P196" s="51"/>
      <c r="Q196" s="3"/>
      <c r="R196" s="3"/>
    </row>
    <row r="197" spans="2:18" ht="17.75" customHeight="1" x14ac:dyDescent="0.4">
      <c r="B197" s="832"/>
      <c r="C197" s="833" t="s">
        <v>79</v>
      </c>
      <c r="D197" s="834"/>
      <c r="E197" s="835" t="s">
        <v>80</v>
      </c>
      <c r="F197" s="836"/>
      <c r="G197" s="835" t="s">
        <v>81</v>
      </c>
      <c r="H197" s="836"/>
      <c r="I197" s="835" t="s">
        <v>82</v>
      </c>
      <c r="J197" s="836"/>
      <c r="K197" s="835" t="s">
        <v>83</v>
      </c>
      <c r="L197" s="836"/>
      <c r="M197" s="835" t="s">
        <v>84</v>
      </c>
      <c r="N197" s="836"/>
      <c r="O197" s="876"/>
      <c r="P197" s="838"/>
      <c r="Q197" s="3"/>
      <c r="R197" s="3"/>
    </row>
    <row r="198" spans="2:18" s="87" customFormat="1" ht="17.75" customHeight="1" x14ac:dyDescent="0.4">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4">
      <c r="B199" s="86"/>
      <c r="C199" s="63"/>
      <c r="D199" s="75"/>
      <c r="E199" s="63"/>
      <c r="F199" s="75"/>
      <c r="G199" s="63"/>
      <c r="H199" s="75"/>
      <c r="I199" s="63"/>
      <c r="J199" s="75"/>
      <c r="K199" s="63"/>
      <c r="L199" s="75"/>
      <c r="M199" s="63"/>
      <c r="N199" s="75"/>
      <c r="O199" s="409"/>
      <c r="P199" s="53"/>
      <c r="Q199" s="3"/>
      <c r="R199" s="3"/>
    </row>
    <row r="200" spans="2:18" ht="23.25" customHeight="1" x14ac:dyDescent="0.4">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4">
      <c r="B201" s="44"/>
      <c r="C201" s="45"/>
      <c r="D201" s="45"/>
      <c r="E201" s="45"/>
      <c r="F201" s="45"/>
      <c r="G201" s="45"/>
      <c r="H201" s="45"/>
      <c r="I201" s="45"/>
      <c r="J201" s="45"/>
      <c r="K201" s="45"/>
      <c r="L201" s="45"/>
      <c r="M201" s="45"/>
      <c r="N201" s="45"/>
      <c r="O201" s="45"/>
      <c r="P201" s="46"/>
      <c r="Q201" s="3"/>
      <c r="R201" s="3"/>
    </row>
    <row r="202" spans="2:18" ht="8.25" customHeight="1" x14ac:dyDescent="0.4">
      <c r="B202" s="86"/>
      <c r="C202" s="63"/>
      <c r="D202" s="75"/>
      <c r="E202" s="63"/>
      <c r="F202" s="75"/>
      <c r="G202" s="63"/>
      <c r="H202" s="75"/>
      <c r="I202" s="63"/>
      <c r="J202" s="75"/>
      <c r="K202" s="63"/>
      <c r="L202" s="75"/>
      <c r="M202" s="63"/>
      <c r="N202" s="409"/>
      <c r="O202" s="409"/>
      <c r="P202" s="53"/>
      <c r="Q202" s="3"/>
      <c r="R202" s="3"/>
    </row>
    <row r="203" spans="2:18" ht="24.5" customHeight="1" x14ac:dyDescent="0.4">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5" customHeight="1" x14ac:dyDescent="0.4">
      <c r="B204" s="37"/>
      <c r="C204" s="3"/>
      <c r="D204" s="3"/>
      <c r="E204" s="3"/>
      <c r="F204" s="3"/>
      <c r="G204" s="3"/>
      <c r="H204" s="3"/>
      <c r="I204" s="3"/>
      <c r="J204" s="3"/>
      <c r="K204" s="3"/>
      <c r="L204" s="3"/>
      <c r="M204" s="3"/>
      <c r="N204" s="3"/>
      <c r="O204" s="3"/>
      <c r="P204" s="36"/>
      <c r="Q204" s="3"/>
      <c r="R204" s="3"/>
    </row>
    <row r="205" spans="2:18" ht="12" customHeight="1" x14ac:dyDescent="0.4">
      <c r="B205" s="116"/>
      <c r="C205" s="112"/>
      <c r="D205" s="112"/>
      <c r="E205" s="112"/>
      <c r="F205" s="112"/>
      <c r="G205" s="112"/>
      <c r="H205" s="112"/>
      <c r="I205" s="112"/>
      <c r="J205" s="112"/>
      <c r="K205" s="112"/>
      <c r="L205" s="112"/>
      <c r="M205" s="112"/>
      <c r="N205" s="112"/>
      <c r="O205" s="112"/>
      <c r="P205" s="117"/>
      <c r="Q205" s="3"/>
      <c r="R205" s="3"/>
    </row>
    <row r="206" spans="2:18" ht="29.75" customHeight="1" x14ac:dyDescent="0.4">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4">
      <c r="B207" s="120"/>
      <c r="C207" s="114"/>
      <c r="D207" s="114"/>
      <c r="E207" s="114"/>
      <c r="F207" s="114"/>
      <c r="G207" s="114"/>
      <c r="H207" s="114"/>
      <c r="I207" s="114"/>
      <c r="J207" s="114"/>
      <c r="K207" s="114"/>
      <c r="L207" s="114"/>
      <c r="M207" s="114"/>
      <c r="N207" s="114"/>
      <c r="O207" s="114"/>
      <c r="P207" s="121"/>
      <c r="Q207" s="3"/>
      <c r="R207" s="3"/>
    </row>
    <row r="208" spans="2:18" s="102" customFormat="1" ht="22.25" customHeight="1" x14ac:dyDescent="0.4">
      <c r="B208" s="829" t="str">
        <f>CONCATENATE(K$2,": HTS_TST (Facility) - PITC Modality: Other PITC")</f>
        <v>DSD: HTS_TST (Facility) - PITC Modality: Other PITC</v>
      </c>
      <c r="C208" s="830"/>
      <c r="D208" s="830"/>
      <c r="E208" s="830"/>
      <c r="F208" s="830"/>
      <c r="G208" s="830"/>
      <c r="H208" s="830"/>
      <c r="I208" s="830"/>
      <c r="J208" s="830"/>
      <c r="K208" s="830"/>
      <c r="L208" s="830"/>
      <c r="M208" s="830"/>
      <c r="N208" s="830"/>
      <c r="O208" s="830"/>
      <c r="P208" s="830"/>
      <c r="Q208" s="61"/>
      <c r="R208" s="61"/>
    </row>
    <row r="209" spans="2:18" ht="24.75" customHeight="1" x14ac:dyDescent="0.4">
      <c r="B209" s="839" t="s">
        <v>0</v>
      </c>
      <c r="C209" s="877"/>
      <c r="D209" s="841" t="s">
        <v>94</v>
      </c>
      <c r="E209" s="842"/>
      <c r="F209" s="842"/>
      <c r="G209" s="842"/>
      <c r="H209" s="842"/>
      <c r="I209" s="842"/>
      <c r="J209" s="842"/>
      <c r="K209" s="842"/>
      <c r="L209" s="842"/>
      <c r="M209" s="842"/>
      <c r="N209" s="842"/>
      <c r="O209" s="842"/>
      <c r="P209" s="53"/>
      <c r="Q209" s="3"/>
      <c r="R209" s="3"/>
    </row>
    <row r="210" spans="2:18" ht="15" customHeight="1" x14ac:dyDescent="0.4">
      <c r="B210" s="33"/>
      <c r="C210" s="8"/>
      <c r="D210" s="4"/>
      <c r="E210" s="4"/>
      <c r="F210" s="4"/>
      <c r="G210" s="4"/>
      <c r="H210" s="4"/>
      <c r="I210" s="4"/>
      <c r="J210" s="4"/>
      <c r="K210" s="4"/>
      <c r="L210" s="4"/>
      <c r="M210" s="4"/>
      <c r="N210" s="4"/>
      <c r="O210" s="79"/>
      <c r="P210" s="92"/>
      <c r="Q210" s="3"/>
      <c r="R210" s="3"/>
    </row>
    <row r="211" spans="2:18" x14ac:dyDescent="0.4">
      <c r="B211" s="831"/>
      <c r="C211" s="12"/>
      <c r="D211" s="12"/>
      <c r="E211" s="12"/>
      <c r="F211" s="12"/>
      <c r="G211" s="12"/>
      <c r="H211" s="12"/>
      <c r="I211" s="12"/>
      <c r="J211" s="12"/>
      <c r="K211" s="12"/>
      <c r="L211" s="12"/>
      <c r="M211" s="12"/>
      <c r="N211" s="12"/>
      <c r="O211" s="97"/>
      <c r="P211" s="98"/>
      <c r="Q211" s="3"/>
      <c r="R211" s="3"/>
    </row>
    <row r="212" spans="2:18" ht="22.25" customHeight="1" x14ac:dyDescent="0.4">
      <c r="B212" s="832"/>
      <c r="C212" s="833" t="s">
        <v>5</v>
      </c>
      <c r="D212" s="834"/>
      <c r="E212" s="835" t="s">
        <v>9</v>
      </c>
      <c r="F212" s="836"/>
      <c r="G212" s="835" t="s">
        <v>22</v>
      </c>
      <c r="H212" s="836"/>
      <c r="I212" s="835" t="s">
        <v>23</v>
      </c>
      <c r="J212" s="836"/>
      <c r="K212" s="835" t="s">
        <v>24</v>
      </c>
      <c r="L212" s="836"/>
      <c r="M212" s="835" t="s">
        <v>25</v>
      </c>
      <c r="N212" s="836"/>
      <c r="O212" s="835" t="s">
        <v>26</v>
      </c>
      <c r="P212" s="836"/>
      <c r="Q212" s="3"/>
      <c r="R212" s="3"/>
    </row>
    <row r="213" spans="2:18" s="87" customFormat="1" ht="17" customHeight="1" x14ac:dyDescent="0.4">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4">
      <c r="B214" s="86"/>
      <c r="C214" s="63"/>
      <c r="D214" s="75"/>
      <c r="E214" s="63"/>
      <c r="F214" s="75"/>
      <c r="G214" s="63"/>
      <c r="H214" s="75"/>
      <c r="I214" s="63"/>
      <c r="J214" s="75"/>
      <c r="K214" s="63"/>
      <c r="L214" s="75"/>
      <c r="M214" s="63"/>
      <c r="N214" s="75"/>
      <c r="O214" s="75"/>
      <c r="P214" s="53"/>
      <c r="Q214" s="3"/>
      <c r="R214" s="3"/>
    </row>
    <row r="215" spans="2:18" ht="24" customHeight="1" x14ac:dyDescent="0.4">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4">
      <c r="B216" s="44"/>
      <c r="C216" s="456"/>
      <c r="D216" s="456"/>
      <c r="E216" s="456"/>
      <c r="F216" s="456"/>
      <c r="G216" s="456"/>
      <c r="H216" s="456"/>
      <c r="I216" s="456"/>
      <c r="J216" s="456"/>
      <c r="K216" s="456"/>
      <c r="L216" s="456"/>
      <c r="M216" s="456"/>
      <c r="N216" s="456"/>
      <c r="O216" s="456"/>
      <c r="P216" s="460"/>
      <c r="Q216" s="3"/>
      <c r="R216" s="3"/>
    </row>
    <row r="217" spans="2:18" ht="8.25" customHeight="1" x14ac:dyDescent="0.4">
      <c r="B217" s="86"/>
      <c r="C217" s="457"/>
      <c r="D217" s="458"/>
      <c r="E217" s="457"/>
      <c r="F217" s="458"/>
      <c r="G217" s="457"/>
      <c r="H217" s="458"/>
      <c r="I217" s="457"/>
      <c r="J217" s="458"/>
      <c r="K217" s="457"/>
      <c r="L217" s="458"/>
      <c r="M217" s="457"/>
      <c r="N217" s="458"/>
      <c r="O217" s="458"/>
      <c r="P217" s="461"/>
      <c r="Q217" s="3"/>
      <c r="R217" s="3"/>
    </row>
    <row r="218" spans="2:18" ht="22.5" customHeight="1" x14ac:dyDescent="0.4">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4">
      <c r="B219" s="44"/>
      <c r="C219" s="45"/>
      <c r="D219" s="45"/>
      <c r="E219" s="45"/>
      <c r="F219" s="45"/>
      <c r="G219" s="45"/>
      <c r="H219" s="45"/>
      <c r="I219" s="45"/>
      <c r="J219" s="45"/>
      <c r="K219" s="45"/>
      <c r="L219" s="45"/>
      <c r="M219" s="45"/>
      <c r="N219" s="45"/>
      <c r="O219" s="45"/>
      <c r="P219" s="46"/>
      <c r="Q219" s="3"/>
      <c r="R219" s="3"/>
    </row>
    <row r="220" spans="2:18" x14ac:dyDescent="0.4">
      <c r="B220" s="831"/>
      <c r="C220" s="12"/>
      <c r="D220" s="12"/>
      <c r="E220" s="12"/>
      <c r="F220" s="12"/>
      <c r="G220" s="12"/>
      <c r="H220" s="12"/>
      <c r="I220" s="12"/>
      <c r="J220" s="12"/>
      <c r="K220" s="12"/>
      <c r="L220" s="12"/>
      <c r="M220" s="12"/>
      <c r="N220" s="12"/>
      <c r="O220" s="50"/>
      <c r="P220" s="51"/>
      <c r="Q220" s="3"/>
      <c r="R220" s="3"/>
    </row>
    <row r="221" spans="2:18" ht="17.75" customHeight="1" x14ac:dyDescent="0.4">
      <c r="B221" s="832"/>
      <c r="C221" s="833" t="s">
        <v>79</v>
      </c>
      <c r="D221" s="834"/>
      <c r="E221" s="835" t="s">
        <v>80</v>
      </c>
      <c r="F221" s="836"/>
      <c r="G221" s="835" t="s">
        <v>81</v>
      </c>
      <c r="H221" s="836"/>
      <c r="I221" s="835" t="s">
        <v>82</v>
      </c>
      <c r="J221" s="836"/>
      <c r="K221" s="835" t="s">
        <v>83</v>
      </c>
      <c r="L221" s="836"/>
      <c r="M221" s="835" t="s">
        <v>84</v>
      </c>
      <c r="N221" s="836"/>
      <c r="O221" s="876"/>
      <c r="P221" s="838"/>
      <c r="Q221" s="3"/>
      <c r="R221" s="3"/>
    </row>
    <row r="222" spans="2:18" s="87" customFormat="1" ht="17.75" customHeight="1" x14ac:dyDescent="0.4">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4">
      <c r="B223" s="86"/>
      <c r="C223" s="63"/>
      <c r="D223" s="75"/>
      <c r="E223" s="63"/>
      <c r="F223" s="75"/>
      <c r="G223" s="63"/>
      <c r="H223" s="75"/>
      <c r="I223" s="63"/>
      <c r="J223" s="75"/>
      <c r="K223" s="63"/>
      <c r="L223" s="75"/>
      <c r="M223" s="63"/>
      <c r="N223" s="75"/>
      <c r="O223" s="409"/>
      <c r="P223" s="53"/>
      <c r="Q223" s="3"/>
      <c r="R223" s="3"/>
    </row>
    <row r="224" spans="2:18" ht="23.25" customHeight="1" x14ac:dyDescent="0.4">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4">
      <c r="B225" s="44"/>
      <c r="C225" s="456"/>
      <c r="D225" s="456"/>
      <c r="E225" s="456"/>
      <c r="F225" s="456"/>
      <c r="G225" s="456"/>
      <c r="H225" s="456"/>
      <c r="I225" s="456"/>
      <c r="J225" s="456"/>
      <c r="K225" s="456"/>
      <c r="L225" s="456"/>
      <c r="M225" s="456"/>
      <c r="N225" s="456"/>
      <c r="O225" s="45"/>
      <c r="P225" s="46"/>
      <c r="Q225" s="3"/>
      <c r="R225" s="3"/>
    </row>
    <row r="226" spans="1:18" ht="8.25" customHeight="1" x14ac:dyDescent="0.4">
      <c r="B226" s="86"/>
      <c r="C226" s="457"/>
      <c r="D226" s="458"/>
      <c r="E226" s="457"/>
      <c r="F226" s="458"/>
      <c r="G226" s="457"/>
      <c r="H226" s="458"/>
      <c r="I226" s="457"/>
      <c r="J226" s="458"/>
      <c r="K226" s="457"/>
      <c r="L226" s="458"/>
      <c r="M226" s="457"/>
      <c r="N226" s="459"/>
      <c r="O226" s="409"/>
      <c r="P226" s="53"/>
      <c r="Q226" s="3"/>
      <c r="R226" s="3"/>
    </row>
    <row r="227" spans="1:18" ht="24.5" customHeight="1" x14ac:dyDescent="0.4">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5" customHeight="1" x14ac:dyDescent="0.4">
      <c r="B228" s="37"/>
      <c r="C228" s="3"/>
      <c r="D228" s="3"/>
      <c r="E228" s="3"/>
      <c r="F228" s="3"/>
      <c r="G228" s="3"/>
      <c r="H228" s="3"/>
      <c r="I228" s="3"/>
      <c r="J228" s="3"/>
      <c r="K228" s="3"/>
      <c r="L228" s="3"/>
      <c r="M228" s="3"/>
      <c r="N228" s="3"/>
      <c r="O228" s="3"/>
      <c r="P228" s="36"/>
      <c r="Q228" s="3"/>
      <c r="R228" s="3"/>
    </row>
    <row r="229" spans="1:18" ht="9.75" customHeight="1" x14ac:dyDescent="0.4">
      <c r="B229" s="116"/>
      <c r="C229" s="112"/>
      <c r="D229" s="112"/>
      <c r="E229" s="112"/>
      <c r="F229" s="112"/>
      <c r="G229" s="112"/>
      <c r="H229" s="112"/>
      <c r="I229" s="112"/>
      <c r="J229" s="112"/>
      <c r="K229" s="112"/>
      <c r="L229" s="112"/>
      <c r="M229" s="112"/>
      <c r="N229" s="112"/>
      <c r="O229" s="112"/>
      <c r="P229" s="117"/>
      <c r="Q229" s="3"/>
      <c r="R229" s="3"/>
    </row>
    <row r="230" spans="1:18" ht="29.75" customHeight="1" x14ac:dyDescent="0.4">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4">
      <c r="B231" s="120"/>
      <c r="C231" s="114"/>
      <c r="D231" s="114"/>
      <c r="E231" s="114"/>
      <c r="F231" s="114"/>
      <c r="G231" s="114"/>
      <c r="H231" s="114"/>
      <c r="I231" s="114"/>
      <c r="J231" s="114"/>
      <c r="K231" s="114"/>
      <c r="L231" s="114"/>
      <c r="M231" s="114"/>
      <c r="N231" s="114"/>
      <c r="O231" s="114"/>
      <c r="P231" s="121"/>
      <c r="Q231" s="3"/>
      <c r="R231" s="3"/>
    </row>
    <row r="232" spans="1:18" ht="8.75" customHeight="1" x14ac:dyDescent="0.4">
      <c r="A232" s="2"/>
      <c r="B232" s="9"/>
      <c r="C232" s="10"/>
      <c r="D232" s="4"/>
      <c r="E232" s="4"/>
      <c r="F232" s="4"/>
      <c r="G232" s="4"/>
      <c r="H232" s="4"/>
      <c r="I232" s="4"/>
      <c r="J232" s="4"/>
      <c r="K232" s="4"/>
      <c r="L232" s="4"/>
      <c r="M232" s="4"/>
      <c r="N232" s="4"/>
      <c r="O232" s="4"/>
      <c r="P232" s="85"/>
      <c r="Q232" s="3"/>
      <c r="R232" s="3"/>
    </row>
    <row r="233" spans="1:18" x14ac:dyDescent="0.4">
      <c r="B233" s="15"/>
      <c r="C233" s="16"/>
      <c r="D233" s="16"/>
      <c r="E233" s="16"/>
      <c r="F233" s="16"/>
      <c r="G233" s="16"/>
      <c r="H233" s="16"/>
      <c r="I233" s="16"/>
      <c r="J233" s="16"/>
      <c r="K233" s="16"/>
      <c r="L233" s="16"/>
      <c r="M233" s="16"/>
      <c r="N233" s="16"/>
      <c r="O233" s="17"/>
      <c r="P233" s="85"/>
    </row>
    <row r="234" spans="1:18" ht="20.25" customHeight="1" x14ac:dyDescent="0.4">
      <c r="B234" s="18" t="s">
        <v>34</v>
      </c>
      <c r="C234" s="858" t="str">
        <f>C$2</f>
        <v>Afya Nyota Ya Bonde</v>
      </c>
      <c r="D234" s="858"/>
      <c r="E234" s="858"/>
      <c r="F234" s="858"/>
      <c r="G234" s="2"/>
      <c r="H234" s="767" t="s">
        <v>70</v>
      </c>
      <c r="I234" s="767"/>
      <c r="J234" s="767"/>
      <c r="K234" s="59" t="str">
        <f>$K2</f>
        <v>DSD</v>
      </c>
      <c r="L234" s="57"/>
      <c r="M234" s="47" t="s">
        <v>35</v>
      </c>
      <c r="N234" s="827" t="s">
        <v>36</v>
      </c>
      <c r="O234" s="827"/>
      <c r="P234" s="85"/>
    </row>
    <row r="235" spans="1:18" s="102" customFormat="1" ht="22.25" customHeight="1" x14ac:dyDescent="0.4">
      <c r="B235" s="829" t="str">
        <f>CONCATENATE(K$2,": HTS_TST (Facility) - PITC Modality: VCT")</f>
        <v>DSD: HTS_TST (Facility) - PITC Modality: VCT</v>
      </c>
      <c r="C235" s="830"/>
      <c r="D235" s="830"/>
      <c r="E235" s="830"/>
      <c r="F235" s="830"/>
      <c r="G235" s="830"/>
      <c r="H235" s="830"/>
      <c r="I235" s="830"/>
      <c r="J235" s="830"/>
      <c r="K235" s="830"/>
      <c r="L235" s="830"/>
      <c r="M235" s="830"/>
      <c r="N235" s="830"/>
      <c r="O235" s="830"/>
      <c r="P235" s="830"/>
      <c r="Q235" s="61"/>
      <c r="R235" s="61"/>
    </row>
    <row r="236" spans="1:18" ht="24.75" customHeight="1" x14ac:dyDescent="0.4">
      <c r="B236" s="839" t="s">
        <v>0</v>
      </c>
      <c r="C236" s="840"/>
      <c r="D236" s="841" t="s">
        <v>95</v>
      </c>
      <c r="E236" s="842"/>
      <c r="F236" s="842"/>
      <c r="G236" s="842"/>
      <c r="H236" s="842"/>
      <c r="I236" s="842"/>
      <c r="J236" s="842"/>
      <c r="K236" s="842"/>
      <c r="L236" s="842"/>
      <c r="M236" s="842"/>
      <c r="N236" s="842"/>
      <c r="O236" s="843"/>
      <c r="P236" s="53"/>
      <c r="Q236" s="3"/>
      <c r="R236" s="3"/>
    </row>
    <row r="237" spans="1:18" ht="15" customHeight="1" x14ac:dyDescent="0.4">
      <c r="B237" s="33"/>
      <c r="C237" s="8"/>
      <c r="D237" s="4"/>
      <c r="E237" s="4"/>
      <c r="F237" s="4"/>
      <c r="G237" s="4"/>
      <c r="H237" s="4"/>
      <c r="I237" s="4"/>
      <c r="J237" s="4"/>
      <c r="K237" s="4"/>
      <c r="L237" s="4"/>
      <c r="M237" s="4"/>
      <c r="N237" s="4"/>
      <c r="O237" s="79"/>
      <c r="P237" s="92"/>
      <c r="Q237" s="3"/>
      <c r="R237" s="3"/>
    </row>
    <row r="238" spans="1:18" x14ac:dyDescent="0.4">
      <c r="B238" s="831"/>
      <c r="C238" s="12"/>
      <c r="D238" s="12"/>
      <c r="E238" s="12"/>
      <c r="F238" s="12"/>
      <c r="G238" s="12"/>
      <c r="H238" s="12"/>
      <c r="I238" s="12"/>
      <c r="J238" s="12"/>
      <c r="K238" s="12"/>
      <c r="L238" s="12"/>
      <c r="M238" s="12"/>
      <c r="N238" s="12"/>
      <c r="O238" s="97"/>
      <c r="P238" s="98"/>
      <c r="Q238" s="3"/>
      <c r="R238" s="3"/>
    </row>
    <row r="239" spans="1:18" ht="22.25" customHeight="1" x14ac:dyDescent="0.4">
      <c r="B239" s="832"/>
      <c r="C239" s="833" t="s">
        <v>5</v>
      </c>
      <c r="D239" s="834"/>
      <c r="E239" s="835" t="s">
        <v>9</v>
      </c>
      <c r="F239" s="836"/>
      <c r="G239" s="835" t="s">
        <v>22</v>
      </c>
      <c r="H239" s="836"/>
      <c r="I239" s="835" t="s">
        <v>23</v>
      </c>
      <c r="J239" s="836"/>
      <c r="K239" s="835" t="s">
        <v>24</v>
      </c>
      <c r="L239" s="836"/>
      <c r="M239" s="835" t="s">
        <v>25</v>
      </c>
      <c r="N239" s="836"/>
      <c r="O239" s="856" t="s">
        <v>26</v>
      </c>
      <c r="P239" s="857"/>
      <c r="Q239" s="3"/>
      <c r="R239" s="3"/>
    </row>
    <row r="240" spans="1:18" s="87" customFormat="1" ht="17" customHeight="1" x14ac:dyDescent="0.4">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4">
      <c r="B241" s="86"/>
      <c r="C241" s="63"/>
      <c r="D241" s="75"/>
      <c r="E241" s="63"/>
      <c r="F241" s="75"/>
      <c r="G241" s="63"/>
      <c r="H241" s="75"/>
      <c r="I241" s="63"/>
      <c r="J241" s="75"/>
      <c r="K241" s="63"/>
      <c r="L241" s="75"/>
      <c r="M241" s="63"/>
      <c r="N241" s="75"/>
      <c r="O241" s="75"/>
      <c r="P241" s="53"/>
      <c r="Q241" s="3"/>
      <c r="R241" s="3"/>
    </row>
    <row r="242" spans="2:18" ht="24" customHeight="1" x14ac:dyDescent="0.4">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4">
      <c r="B243" s="44"/>
      <c r="C243" s="45"/>
      <c r="D243" s="45"/>
      <c r="E243" s="45"/>
      <c r="F243" s="45"/>
      <c r="G243" s="45"/>
      <c r="H243" s="45"/>
      <c r="I243" s="45"/>
      <c r="J243" s="45"/>
      <c r="K243" s="45"/>
      <c r="L243" s="45"/>
      <c r="M243" s="45"/>
      <c r="N243" s="45"/>
      <c r="O243" s="45"/>
      <c r="P243" s="46"/>
      <c r="Q243" s="3"/>
      <c r="R243" s="3"/>
    </row>
    <row r="244" spans="2:18" ht="8.25" customHeight="1" x14ac:dyDescent="0.4">
      <c r="B244" s="86"/>
      <c r="C244" s="63"/>
      <c r="D244" s="75"/>
      <c r="E244" s="63"/>
      <c r="F244" s="75"/>
      <c r="G244" s="63"/>
      <c r="H244" s="75"/>
      <c r="I244" s="63"/>
      <c r="J244" s="75"/>
      <c r="K244" s="63"/>
      <c r="L244" s="75"/>
      <c r="M244" s="63"/>
      <c r="N244" s="75"/>
      <c r="O244" s="75"/>
      <c r="P244" s="53"/>
      <c r="Q244" s="3"/>
      <c r="R244" s="3"/>
    </row>
    <row r="245" spans="2:18" ht="22.5" customHeight="1" x14ac:dyDescent="0.4">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4">
      <c r="B246" s="44"/>
      <c r="C246" s="45"/>
      <c r="D246" s="45"/>
      <c r="E246" s="45"/>
      <c r="F246" s="45"/>
      <c r="G246" s="45"/>
      <c r="H246" s="45"/>
      <c r="I246" s="45"/>
      <c r="J246" s="45"/>
      <c r="K246" s="45"/>
      <c r="L246" s="45"/>
      <c r="M246" s="45"/>
      <c r="N246" s="45"/>
      <c r="O246" s="45"/>
      <c r="P246" s="46"/>
      <c r="Q246" s="3"/>
      <c r="R246" s="3"/>
    </row>
    <row r="247" spans="2:18" x14ac:dyDescent="0.4">
      <c r="B247" s="831"/>
      <c r="C247" s="12"/>
      <c r="D247" s="12"/>
      <c r="E247" s="12"/>
      <c r="F247" s="12"/>
      <c r="G247" s="12"/>
      <c r="H247" s="12"/>
      <c r="I247" s="12"/>
      <c r="J247" s="12"/>
      <c r="K247" s="12"/>
      <c r="L247" s="12"/>
      <c r="M247" s="12"/>
      <c r="N247" s="12"/>
      <c r="O247" s="50"/>
      <c r="P247" s="51"/>
      <c r="Q247" s="3"/>
      <c r="R247" s="3"/>
    </row>
    <row r="248" spans="2:18" ht="17.75" customHeight="1" x14ac:dyDescent="0.4">
      <c r="B248" s="832"/>
      <c r="C248" s="833" t="s">
        <v>79</v>
      </c>
      <c r="D248" s="834"/>
      <c r="E248" s="835" t="s">
        <v>80</v>
      </c>
      <c r="F248" s="836"/>
      <c r="G248" s="835" t="s">
        <v>81</v>
      </c>
      <c r="H248" s="836"/>
      <c r="I248" s="835" t="s">
        <v>82</v>
      </c>
      <c r="J248" s="836"/>
      <c r="K248" s="835" t="s">
        <v>83</v>
      </c>
      <c r="L248" s="836"/>
      <c r="M248" s="835" t="s">
        <v>84</v>
      </c>
      <c r="N248" s="836"/>
      <c r="O248" s="837"/>
      <c r="P248" s="838"/>
      <c r="Q248" s="3"/>
      <c r="R248" s="3"/>
    </row>
    <row r="249" spans="2:18" s="87" customFormat="1" ht="17.75" customHeight="1" x14ac:dyDescent="0.4">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4">
      <c r="B250" s="86"/>
      <c r="C250" s="63"/>
      <c r="D250" s="75"/>
      <c r="E250" s="63"/>
      <c r="F250" s="75"/>
      <c r="G250" s="63"/>
      <c r="H250" s="75"/>
      <c r="I250" s="63"/>
      <c r="J250" s="75"/>
      <c r="K250" s="63"/>
      <c r="L250" s="75"/>
      <c r="M250" s="63"/>
      <c r="N250" s="75"/>
      <c r="O250" s="85"/>
      <c r="P250" s="53"/>
      <c r="Q250" s="3"/>
      <c r="R250" s="3"/>
    </row>
    <row r="251" spans="2:18" ht="23.25" customHeight="1" x14ac:dyDescent="0.4">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4">
      <c r="B252" s="44"/>
      <c r="C252" s="45"/>
      <c r="D252" s="45"/>
      <c r="E252" s="45"/>
      <c r="F252" s="45"/>
      <c r="G252" s="45"/>
      <c r="H252" s="45"/>
      <c r="I252" s="45"/>
      <c r="J252" s="45"/>
      <c r="K252" s="45"/>
      <c r="L252" s="45"/>
      <c r="M252" s="45"/>
      <c r="N252" s="45"/>
      <c r="O252" s="45"/>
      <c r="P252" s="46"/>
      <c r="Q252" s="3"/>
      <c r="R252" s="3"/>
    </row>
    <row r="253" spans="2:18" ht="8.25" customHeight="1" x14ac:dyDescent="0.4">
      <c r="B253" s="86"/>
      <c r="C253" s="63"/>
      <c r="D253" s="75"/>
      <c r="E253" s="63"/>
      <c r="F253" s="75"/>
      <c r="G253" s="63"/>
      <c r="H253" s="75"/>
      <c r="I253" s="63"/>
      <c r="J253" s="75"/>
      <c r="K253" s="63"/>
      <c r="L253" s="75"/>
      <c r="M253" s="63"/>
      <c r="N253" s="85"/>
      <c r="O253" s="85"/>
      <c r="P253" s="53"/>
      <c r="Q253" s="3"/>
      <c r="R253" s="3"/>
    </row>
    <row r="254" spans="2:18" ht="24.5" customHeight="1" x14ac:dyDescent="0.4">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5" customHeight="1" x14ac:dyDescent="0.4">
      <c r="B255" s="37"/>
      <c r="C255" s="3"/>
      <c r="D255" s="3"/>
      <c r="E255" s="3"/>
      <c r="F255" s="3"/>
      <c r="G255" s="3"/>
      <c r="H255" s="3"/>
      <c r="I255" s="3"/>
      <c r="J255" s="3"/>
      <c r="K255" s="3"/>
      <c r="L255" s="3"/>
      <c r="M255" s="3"/>
      <c r="N255" s="3"/>
      <c r="O255" s="3"/>
      <c r="P255" s="36"/>
      <c r="Q255" s="3"/>
      <c r="R255" s="3"/>
    </row>
    <row r="256" spans="2:18" ht="12" customHeight="1" x14ac:dyDescent="0.4">
      <c r="B256" s="116"/>
      <c r="C256" s="112"/>
      <c r="D256" s="112"/>
      <c r="E256" s="112"/>
      <c r="F256" s="112"/>
      <c r="G256" s="112"/>
      <c r="H256" s="112"/>
      <c r="I256" s="112"/>
      <c r="J256" s="112"/>
      <c r="K256" s="112"/>
      <c r="L256" s="112"/>
      <c r="M256" s="112"/>
      <c r="N256" s="112"/>
      <c r="O256" s="112"/>
      <c r="P256" s="117"/>
      <c r="Q256" s="3"/>
      <c r="R256" s="3"/>
    </row>
    <row r="257" spans="2:18" ht="29.75" customHeight="1" x14ac:dyDescent="0.4">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4">
      <c r="B258" s="120"/>
      <c r="C258" s="114"/>
      <c r="D258" s="114"/>
      <c r="E258" s="114"/>
      <c r="F258" s="114"/>
      <c r="G258" s="114"/>
      <c r="H258" s="114"/>
      <c r="I258" s="114"/>
      <c r="J258" s="114"/>
      <c r="K258" s="114"/>
      <c r="L258" s="114"/>
      <c r="M258" s="114"/>
      <c r="N258" s="114"/>
      <c r="O258" s="114"/>
      <c r="P258" s="121"/>
      <c r="Q258" s="3"/>
      <c r="R258" s="3"/>
    </row>
    <row r="259" spans="2:18" s="102" customFormat="1" ht="22.25" customHeight="1" x14ac:dyDescent="0.4">
      <c r="B259" s="878"/>
      <c r="C259" s="878"/>
      <c r="D259" s="878"/>
      <c r="E259" s="878"/>
      <c r="F259" s="878"/>
      <c r="G259" s="878"/>
      <c r="H259" s="878"/>
      <c r="I259" s="878"/>
      <c r="J259" s="878"/>
      <c r="K259" s="878"/>
      <c r="L259" s="878"/>
      <c r="M259" s="878"/>
      <c r="N259" s="878"/>
      <c r="O259" s="878"/>
      <c r="P259" s="878"/>
      <c r="Q259" s="61"/>
      <c r="R259" s="61"/>
    </row>
    <row r="260" spans="2:18" ht="24.75" customHeight="1" x14ac:dyDescent="0.4">
      <c r="B260" s="879"/>
      <c r="C260" s="879"/>
      <c r="D260" s="880"/>
      <c r="E260" s="880"/>
      <c r="F260" s="880"/>
      <c r="G260" s="880"/>
      <c r="H260" s="880"/>
      <c r="I260" s="880"/>
      <c r="J260" s="880"/>
      <c r="K260" s="880"/>
      <c r="L260" s="880"/>
      <c r="M260" s="880"/>
      <c r="N260" s="880"/>
      <c r="O260" s="880"/>
      <c r="P260" s="111"/>
      <c r="Q260" s="3"/>
      <c r="R260" s="3"/>
    </row>
    <row r="261" spans="2:18" ht="15" customHeight="1" x14ac:dyDescent="0.4">
      <c r="B261" s="8"/>
      <c r="C261" s="8"/>
      <c r="D261" s="139"/>
      <c r="E261" s="139"/>
      <c r="F261" s="139"/>
      <c r="G261" s="139"/>
      <c r="H261" s="139"/>
      <c r="I261" s="139"/>
      <c r="J261" s="139"/>
      <c r="K261" s="139"/>
      <c r="L261" s="139"/>
      <c r="M261" s="139"/>
      <c r="N261" s="139"/>
      <c r="O261" s="139"/>
      <c r="P261" s="111"/>
      <c r="Q261" s="3"/>
      <c r="R261" s="3"/>
    </row>
    <row r="262" spans="2:18" x14ac:dyDescent="0.4">
      <c r="B262" s="881"/>
      <c r="C262" s="126"/>
      <c r="D262" s="126"/>
      <c r="E262" s="126"/>
      <c r="F262" s="126"/>
      <c r="G262" s="126"/>
      <c r="H262" s="126"/>
      <c r="I262" s="126"/>
      <c r="J262" s="126"/>
      <c r="K262" s="126"/>
      <c r="L262" s="126"/>
      <c r="M262" s="126"/>
      <c r="N262" s="126"/>
      <c r="O262" s="126"/>
      <c r="P262" s="126"/>
      <c r="Q262" s="3"/>
      <c r="R262" s="3"/>
    </row>
    <row r="263" spans="2:18" ht="22.25" customHeight="1" x14ac:dyDescent="0.4">
      <c r="B263" s="881"/>
      <c r="C263" s="854"/>
      <c r="D263" s="854"/>
      <c r="E263" s="855"/>
      <c r="F263" s="855"/>
      <c r="G263" s="855"/>
      <c r="H263" s="855"/>
      <c r="I263" s="855"/>
      <c r="J263" s="855"/>
      <c r="K263" s="855"/>
      <c r="L263" s="855"/>
      <c r="M263" s="855"/>
      <c r="N263" s="855"/>
      <c r="O263" s="855"/>
      <c r="P263" s="855"/>
      <c r="Q263" s="3"/>
      <c r="R263" s="3"/>
    </row>
    <row r="264" spans="2:18" s="87" customFormat="1" ht="17" customHeight="1" x14ac:dyDescent="0.4">
      <c r="B264" s="148"/>
      <c r="C264" s="140"/>
      <c r="D264" s="141"/>
      <c r="E264" s="140"/>
      <c r="F264" s="141"/>
      <c r="G264" s="140"/>
      <c r="H264" s="141"/>
      <c r="I264" s="140"/>
      <c r="J264" s="141"/>
      <c r="K264" s="140"/>
      <c r="L264" s="141"/>
      <c r="M264" s="140"/>
      <c r="N264" s="141"/>
      <c r="O264" s="140"/>
      <c r="P264" s="141"/>
      <c r="Q264" s="91"/>
      <c r="R264" s="91"/>
    </row>
    <row r="265" spans="2:18" x14ac:dyDescent="0.4">
      <c r="B265" s="149"/>
      <c r="C265" s="150"/>
      <c r="D265" s="111"/>
      <c r="E265" s="150"/>
      <c r="F265" s="111"/>
      <c r="G265" s="150"/>
      <c r="H265" s="111"/>
      <c r="I265" s="150"/>
      <c r="J265" s="111"/>
      <c r="K265" s="150"/>
      <c r="L265" s="111"/>
      <c r="M265" s="150"/>
      <c r="N265" s="111"/>
      <c r="O265" s="111"/>
      <c r="P265" s="111"/>
      <c r="Q265" s="3"/>
      <c r="R265" s="3"/>
    </row>
    <row r="266" spans="2:18" ht="24" customHeight="1" x14ac:dyDescent="0.4">
      <c r="B266" s="142"/>
      <c r="C266" s="14"/>
      <c r="D266" s="14"/>
      <c r="E266" s="14"/>
      <c r="F266" s="14"/>
      <c r="G266" s="14"/>
      <c r="H266" s="14"/>
      <c r="I266" s="14"/>
      <c r="J266" s="14"/>
      <c r="K266" s="14"/>
      <c r="L266" s="14"/>
      <c r="M266" s="14"/>
      <c r="N266" s="14"/>
      <c r="O266" s="14"/>
      <c r="P266" s="14"/>
      <c r="Q266" s="3"/>
      <c r="R266" s="3"/>
    </row>
    <row r="267" spans="2:18" x14ac:dyDescent="0.4">
      <c r="B267" s="126"/>
      <c r="C267" s="126"/>
      <c r="D267" s="126"/>
      <c r="E267" s="126"/>
      <c r="F267" s="126"/>
      <c r="G267" s="126"/>
      <c r="H267" s="126"/>
      <c r="I267" s="126"/>
      <c r="J267" s="126"/>
      <c r="K267" s="126"/>
      <c r="L267" s="126"/>
      <c r="M267" s="126"/>
      <c r="N267" s="126"/>
      <c r="O267" s="126"/>
      <c r="P267" s="126"/>
      <c r="Q267" s="3"/>
      <c r="R267" s="3"/>
    </row>
    <row r="268" spans="2:18" ht="8.25" customHeight="1" x14ac:dyDescent="0.4">
      <c r="B268" s="149"/>
      <c r="C268" s="150"/>
      <c r="D268" s="111"/>
      <c r="E268" s="150"/>
      <c r="F268" s="111"/>
      <c r="G268" s="150"/>
      <c r="H268" s="111"/>
      <c r="I268" s="150"/>
      <c r="J268" s="111"/>
      <c r="K268" s="150"/>
      <c r="L268" s="111"/>
      <c r="M268" s="150"/>
      <c r="N268" s="111"/>
      <c r="O268" s="111"/>
      <c r="P268" s="111"/>
      <c r="Q268" s="3"/>
      <c r="R268" s="3"/>
    </row>
    <row r="269" spans="2:18" ht="22.5" customHeight="1" x14ac:dyDescent="0.4">
      <c r="B269" s="142"/>
      <c r="C269" s="14"/>
      <c r="D269" s="14"/>
      <c r="E269" s="14"/>
      <c r="F269" s="14"/>
      <c r="G269" s="14"/>
      <c r="H269" s="14"/>
      <c r="I269" s="14"/>
      <c r="J269" s="14"/>
      <c r="K269" s="14"/>
      <c r="L269" s="14"/>
      <c r="M269" s="14"/>
      <c r="N269" s="14"/>
      <c r="O269" s="14"/>
      <c r="P269" s="14"/>
      <c r="Q269" s="3"/>
      <c r="R269" s="3"/>
    </row>
    <row r="270" spans="2:18" x14ac:dyDescent="0.4">
      <c r="B270" s="126"/>
      <c r="C270" s="126"/>
      <c r="D270" s="126"/>
      <c r="E270" s="126"/>
      <c r="F270" s="126"/>
      <c r="G270" s="126"/>
      <c r="H270" s="126"/>
      <c r="I270" s="126"/>
      <c r="J270" s="126"/>
      <c r="K270" s="126"/>
      <c r="L270" s="126"/>
      <c r="M270" s="126"/>
      <c r="N270" s="126"/>
      <c r="O270" s="126"/>
      <c r="P270" s="126"/>
      <c r="Q270" s="3"/>
      <c r="R270" s="3"/>
    </row>
    <row r="271" spans="2:18" x14ac:dyDescent="0.4">
      <c r="B271" s="881"/>
      <c r="C271" s="126"/>
      <c r="D271" s="126"/>
      <c r="E271" s="126"/>
      <c r="F271" s="126"/>
      <c r="G271" s="126"/>
      <c r="H271" s="126"/>
      <c r="I271" s="126"/>
      <c r="J271" s="126"/>
      <c r="K271" s="126"/>
      <c r="L271" s="126"/>
      <c r="M271" s="126"/>
      <c r="N271" s="126"/>
      <c r="O271" s="126"/>
      <c r="P271" s="126"/>
      <c r="Q271" s="3"/>
      <c r="R271" s="3"/>
    </row>
    <row r="272" spans="2:18" ht="17.75" customHeight="1" x14ac:dyDescent="0.4">
      <c r="B272" s="881"/>
      <c r="C272" s="854"/>
      <c r="D272" s="854"/>
      <c r="E272" s="855"/>
      <c r="F272" s="855"/>
      <c r="G272" s="855"/>
      <c r="H272" s="855"/>
      <c r="I272" s="855"/>
      <c r="J272" s="855"/>
      <c r="K272" s="855"/>
      <c r="L272" s="855"/>
      <c r="M272" s="855"/>
      <c r="N272" s="855"/>
      <c r="O272" s="882"/>
      <c r="P272" s="882"/>
      <c r="Q272" s="3"/>
      <c r="R272" s="3"/>
    </row>
    <row r="273" spans="2:18" s="87" customFormat="1" ht="17.75" customHeight="1" x14ac:dyDescent="0.4">
      <c r="B273" s="148"/>
      <c r="C273" s="140"/>
      <c r="D273" s="141"/>
      <c r="E273" s="140"/>
      <c r="F273" s="141"/>
      <c r="G273" s="140"/>
      <c r="H273" s="141"/>
      <c r="I273" s="140"/>
      <c r="J273" s="141"/>
      <c r="K273" s="140"/>
      <c r="L273" s="141"/>
      <c r="M273" s="140"/>
      <c r="N273" s="141"/>
      <c r="O273" s="140"/>
      <c r="P273" s="141"/>
      <c r="Q273" s="91"/>
      <c r="R273" s="91"/>
    </row>
    <row r="274" spans="2:18" ht="11.25" customHeight="1" x14ac:dyDescent="0.4">
      <c r="B274" s="149"/>
      <c r="C274" s="150"/>
      <c r="D274" s="111"/>
      <c r="E274" s="150"/>
      <c r="F274" s="111"/>
      <c r="G274" s="150"/>
      <c r="H274" s="111"/>
      <c r="I274" s="150"/>
      <c r="J274" s="111"/>
      <c r="K274" s="150"/>
      <c r="L274" s="111"/>
      <c r="M274" s="150"/>
      <c r="N274" s="111"/>
      <c r="O274" s="111"/>
      <c r="P274" s="111"/>
      <c r="Q274" s="3"/>
      <c r="R274" s="3"/>
    </row>
    <row r="275" spans="2:18" ht="23.25" customHeight="1" x14ac:dyDescent="0.4">
      <c r="B275" s="142"/>
      <c r="C275" s="14"/>
      <c r="D275" s="14"/>
      <c r="E275" s="14"/>
      <c r="F275" s="14"/>
      <c r="G275" s="14"/>
      <c r="H275" s="14"/>
      <c r="I275" s="14"/>
      <c r="J275" s="14"/>
      <c r="K275" s="14"/>
      <c r="L275" s="14"/>
      <c r="M275" s="14"/>
      <c r="N275" s="14"/>
      <c r="O275" s="14"/>
      <c r="P275" s="14"/>
      <c r="Q275" s="3"/>
      <c r="R275" s="3"/>
    </row>
    <row r="276" spans="2:18" ht="8.25" customHeight="1" x14ac:dyDescent="0.4">
      <c r="B276" s="126"/>
      <c r="C276" s="126"/>
      <c r="D276" s="126"/>
      <c r="E276" s="126"/>
      <c r="F276" s="126"/>
      <c r="G276" s="126"/>
      <c r="H276" s="126"/>
      <c r="I276" s="126"/>
      <c r="J276" s="126"/>
      <c r="K276" s="126"/>
      <c r="L276" s="126"/>
      <c r="M276" s="126"/>
      <c r="N276" s="126"/>
      <c r="O276" s="126"/>
      <c r="P276" s="126"/>
      <c r="Q276" s="3"/>
      <c r="R276" s="3"/>
    </row>
    <row r="277" spans="2:18" ht="8.25" customHeight="1" x14ac:dyDescent="0.4">
      <c r="B277" s="149"/>
      <c r="C277" s="150"/>
      <c r="D277" s="111"/>
      <c r="E277" s="150"/>
      <c r="F277" s="111"/>
      <c r="G277" s="150"/>
      <c r="H277" s="111"/>
      <c r="I277" s="150"/>
      <c r="J277" s="111"/>
      <c r="K277" s="150"/>
      <c r="L277" s="111"/>
      <c r="M277" s="150"/>
      <c r="N277" s="111"/>
      <c r="O277" s="111"/>
      <c r="P277" s="111"/>
      <c r="Q277" s="3"/>
      <c r="R277" s="3"/>
    </row>
    <row r="278" spans="2:18" ht="24.5" customHeight="1" x14ac:dyDescent="0.4">
      <c r="B278" s="142"/>
      <c r="C278" s="14"/>
      <c r="D278" s="14"/>
      <c r="E278" s="14"/>
      <c r="F278" s="14"/>
      <c r="G278" s="14"/>
      <c r="H278" s="14"/>
      <c r="I278" s="14"/>
      <c r="J278" s="14"/>
      <c r="K278" s="14"/>
      <c r="L278" s="14"/>
      <c r="M278" s="14"/>
      <c r="N278" s="14"/>
      <c r="O278" s="14"/>
      <c r="P278" s="14"/>
      <c r="Q278" s="3"/>
      <c r="R278" s="3"/>
    </row>
    <row r="279" spans="2:18" ht="9.5" customHeight="1" x14ac:dyDescent="0.4">
      <c r="B279" s="126"/>
      <c r="C279" s="126"/>
      <c r="D279" s="126"/>
      <c r="E279" s="126"/>
      <c r="F279" s="126"/>
      <c r="G279" s="126"/>
      <c r="H279" s="126"/>
      <c r="I279" s="126"/>
      <c r="J279" s="126"/>
      <c r="K279" s="126"/>
      <c r="L279" s="126"/>
      <c r="M279" s="126"/>
      <c r="N279" s="126"/>
      <c r="O279" s="126"/>
      <c r="P279" s="126"/>
      <c r="Q279" s="3"/>
      <c r="R279" s="3"/>
    </row>
    <row r="280" spans="2:18" ht="12" customHeight="1" x14ac:dyDescent="0.4">
      <c r="B280" s="126"/>
      <c r="C280" s="126"/>
      <c r="D280" s="126"/>
      <c r="E280" s="126"/>
      <c r="F280" s="126"/>
      <c r="G280" s="126"/>
      <c r="H280" s="126"/>
      <c r="I280" s="126"/>
      <c r="J280" s="126"/>
      <c r="K280" s="126"/>
      <c r="L280" s="126"/>
      <c r="M280" s="126"/>
      <c r="N280" s="126"/>
      <c r="O280" s="126"/>
      <c r="P280" s="126"/>
      <c r="Q280" s="3"/>
      <c r="R280" s="3"/>
    </row>
    <row r="281" spans="2:18" ht="29.75" customHeight="1" x14ac:dyDescent="0.4">
      <c r="B281" s="142"/>
      <c r="C281" s="14"/>
      <c r="D281" s="126"/>
      <c r="E281" s="126"/>
      <c r="F281" s="126"/>
      <c r="G281" s="126"/>
      <c r="H281" s="126"/>
      <c r="I281" s="126"/>
      <c r="J281" s="126"/>
      <c r="K281" s="126"/>
      <c r="L281" s="126"/>
      <c r="M281" s="126"/>
      <c r="N281" s="126"/>
      <c r="O281" s="126"/>
      <c r="P281" s="126"/>
      <c r="Q281" s="3"/>
      <c r="R281" s="3"/>
    </row>
    <row r="282" spans="2:18" x14ac:dyDescent="0.4">
      <c r="B282" s="126"/>
      <c r="C282" s="126"/>
      <c r="D282" s="126"/>
      <c r="E282" s="126"/>
      <c r="F282" s="126"/>
      <c r="G282" s="126"/>
      <c r="H282" s="126"/>
      <c r="I282" s="126"/>
      <c r="J282" s="126"/>
      <c r="K282" s="126"/>
      <c r="L282" s="126"/>
      <c r="M282" s="126"/>
      <c r="N282" s="126"/>
      <c r="O282" s="126"/>
      <c r="P282" s="126"/>
      <c r="Q282" s="3"/>
      <c r="R282" s="3"/>
    </row>
    <row r="283" spans="2:18" s="102" customFormat="1" ht="22.25" customHeight="1" x14ac:dyDescent="0.4">
      <c r="B283" s="878"/>
      <c r="C283" s="878"/>
      <c r="D283" s="878"/>
      <c r="E283" s="878"/>
      <c r="F283" s="878"/>
      <c r="G283" s="878"/>
      <c r="H283" s="878"/>
      <c r="I283" s="878"/>
      <c r="J283" s="878"/>
      <c r="K283" s="878"/>
      <c r="L283" s="878"/>
      <c r="M283" s="878"/>
      <c r="N283" s="878"/>
      <c r="O283" s="878"/>
      <c r="P283" s="878"/>
      <c r="Q283" s="61"/>
      <c r="R283" s="61"/>
    </row>
    <row r="284" spans="2:18" ht="24.75" customHeight="1" x14ac:dyDescent="0.4">
      <c r="B284" s="879"/>
      <c r="C284" s="879"/>
      <c r="D284" s="880"/>
      <c r="E284" s="880"/>
      <c r="F284" s="880"/>
      <c r="G284" s="880"/>
      <c r="H284" s="880"/>
      <c r="I284" s="880"/>
      <c r="J284" s="880"/>
      <c r="K284" s="880"/>
      <c r="L284" s="880"/>
      <c r="M284" s="880"/>
      <c r="N284" s="880"/>
      <c r="O284" s="880"/>
      <c r="P284" s="111"/>
      <c r="Q284" s="3"/>
      <c r="R284" s="3"/>
    </row>
    <row r="285" spans="2:18" ht="15" customHeight="1" x14ac:dyDescent="0.4">
      <c r="B285" s="8"/>
      <c r="C285" s="8"/>
      <c r="D285" s="139"/>
      <c r="E285" s="139"/>
      <c r="F285" s="139"/>
      <c r="G285" s="139"/>
      <c r="H285" s="139"/>
      <c r="I285" s="139"/>
      <c r="J285" s="139"/>
      <c r="K285" s="139"/>
      <c r="L285" s="139"/>
      <c r="M285" s="139"/>
      <c r="N285" s="139"/>
      <c r="O285" s="139"/>
      <c r="P285" s="111"/>
      <c r="Q285" s="3"/>
      <c r="R285" s="3"/>
    </row>
    <row r="286" spans="2:18" x14ac:dyDescent="0.4">
      <c r="B286" s="881"/>
      <c r="C286" s="126"/>
      <c r="D286" s="126"/>
      <c r="E286" s="126"/>
      <c r="F286" s="126"/>
      <c r="G286" s="126"/>
      <c r="H286" s="126"/>
      <c r="I286" s="126"/>
      <c r="J286" s="126"/>
      <c r="K286" s="126"/>
      <c r="L286" s="126"/>
      <c r="M286" s="126"/>
      <c r="N286" s="126"/>
      <c r="O286" s="126"/>
      <c r="P286" s="126"/>
      <c r="Q286" s="3"/>
      <c r="R286" s="3"/>
    </row>
    <row r="287" spans="2:18" ht="22.25" customHeight="1" x14ac:dyDescent="0.4">
      <c r="B287" s="881"/>
      <c r="C287" s="854"/>
      <c r="D287" s="854"/>
      <c r="E287" s="855"/>
      <c r="F287" s="855"/>
      <c r="G287" s="855"/>
      <c r="H287" s="855"/>
      <c r="I287" s="855"/>
      <c r="J287" s="855"/>
      <c r="K287" s="855"/>
      <c r="L287" s="855"/>
      <c r="M287" s="855"/>
      <c r="N287" s="855"/>
      <c r="O287" s="855"/>
      <c r="P287" s="855"/>
      <c r="Q287" s="3"/>
      <c r="R287" s="3"/>
    </row>
    <row r="288" spans="2:18" s="87" customFormat="1" ht="17" customHeight="1" x14ac:dyDescent="0.4">
      <c r="B288" s="148"/>
      <c r="C288" s="140"/>
      <c r="D288" s="141"/>
      <c r="E288" s="140"/>
      <c r="F288" s="141"/>
      <c r="G288" s="140"/>
      <c r="H288" s="141"/>
      <c r="I288" s="140"/>
      <c r="J288" s="141"/>
      <c r="K288" s="140"/>
      <c r="L288" s="141"/>
      <c r="M288" s="140"/>
      <c r="N288" s="141"/>
      <c r="O288" s="140"/>
      <c r="P288" s="141"/>
      <c r="Q288" s="91"/>
      <c r="R288" s="91"/>
    </row>
    <row r="289" spans="2:18" x14ac:dyDescent="0.4">
      <c r="B289" s="149"/>
      <c r="C289" s="150"/>
      <c r="D289" s="111"/>
      <c r="E289" s="150"/>
      <c r="F289" s="111"/>
      <c r="G289" s="150"/>
      <c r="H289" s="111"/>
      <c r="I289" s="150"/>
      <c r="J289" s="111"/>
      <c r="K289" s="150"/>
      <c r="L289" s="111"/>
      <c r="M289" s="150"/>
      <c r="N289" s="111"/>
      <c r="O289" s="111"/>
      <c r="P289" s="111"/>
      <c r="Q289" s="3"/>
      <c r="R289" s="3"/>
    </row>
    <row r="290" spans="2:18" ht="24" customHeight="1" x14ac:dyDescent="0.4">
      <c r="B290" s="142"/>
      <c r="C290" s="14"/>
      <c r="D290" s="14"/>
      <c r="E290" s="14"/>
      <c r="F290" s="14"/>
      <c r="G290" s="14"/>
      <c r="H290" s="14"/>
      <c r="I290" s="14"/>
      <c r="J290" s="14"/>
      <c r="K290" s="14"/>
      <c r="L290" s="14"/>
      <c r="M290" s="14"/>
      <c r="N290" s="14"/>
      <c r="O290" s="14"/>
      <c r="P290" s="14"/>
      <c r="Q290" s="3"/>
      <c r="R290" s="3"/>
    </row>
    <row r="291" spans="2:18" x14ac:dyDescent="0.4">
      <c r="B291" s="126"/>
      <c r="C291" s="126"/>
      <c r="D291" s="126"/>
      <c r="E291" s="126"/>
      <c r="F291" s="126"/>
      <c r="G291" s="126"/>
      <c r="H291" s="126"/>
      <c r="I291" s="126"/>
      <c r="J291" s="126"/>
      <c r="K291" s="126"/>
      <c r="L291" s="126"/>
      <c r="M291" s="126"/>
      <c r="N291" s="126"/>
      <c r="O291" s="126"/>
      <c r="P291" s="126"/>
      <c r="Q291" s="3"/>
      <c r="R291" s="3"/>
    </row>
    <row r="292" spans="2:18" ht="8.25" customHeight="1" x14ac:dyDescent="0.4">
      <c r="B292" s="149"/>
      <c r="C292" s="150"/>
      <c r="D292" s="111"/>
      <c r="E292" s="150"/>
      <c r="F292" s="111"/>
      <c r="G292" s="150"/>
      <c r="H292" s="111"/>
      <c r="I292" s="150"/>
      <c r="J292" s="111"/>
      <c r="K292" s="150"/>
      <c r="L292" s="111"/>
      <c r="M292" s="150"/>
      <c r="N292" s="111"/>
      <c r="O292" s="111"/>
      <c r="P292" s="111"/>
      <c r="Q292" s="3"/>
      <c r="R292" s="3"/>
    </row>
    <row r="293" spans="2:18" ht="22.5" customHeight="1" x14ac:dyDescent="0.4">
      <c r="B293" s="142"/>
      <c r="C293" s="14"/>
      <c r="D293" s="14"/>
      <c r="E293" s="14"/>
      <c r="F293" s="14"/>
      <c r="G293" s="14"/>
      <c r="H293" s="14"/>
      <c r="I293" s="14"/>
      <c r="J293" s="14"/>
      <c r="K293" s="14"/>
      <c r="L293" s="14"/>
      <c r="M293" s="14"/>
      <c r="N293" s="14"/>
      <c r="O293" s="14"/>
      <c r="P293" s="14"/>
      <c r="Q293" s="3"/>
      <c r="R293" s="3"/>
    </row>
    <row r="294" spans="2:18" x14ac:dyDescent="0.4">
      <c r="B294" s="126"/>
      <c r="C294" s="126"/>
      <c r="D294" s="126"/>
      <c r="E294" s="126"/>
      <c r="F294" s="126"/>
      <c r="G294" s="126"/>
      <c r="H294" s="126"/>
      <c r="I294" s="126"/>
      <c r="J294" s="126"/>
      <c r="K294" s="126"/>
      <c r="L294" s="126"/>
      <c r="M294" s="126"/>
      <c r="N294" s="126"/>
      <c r="O294" s="126"/>
      <c r="P294" s="126"/>
      <c r="Q294" s="3"/>
      <c r="R294" s="3"/>
    </row>
    <row r="295" spans="2:18" x14ac:dyDescent="0.4">
      <c r="B295" s="881"/>
      <c r="C295" s="126"/>
      <c r="D295" s="126"/>
      <c r="E295" s="126"/>
      <c r="F295" s="126"/>
      <c r="G295" s="126"/>
      <c r="H295" s="126"/>
      <c r="I295" s="126"/>
      <c r="J295" s="126"/>
      <c r="K295" s="126"/>
      <c r="L295" s="126"/>
      <c r="M295" s="126"/>
      <c r="N295" s="126"/>
      <c r="O295" s="126"/>
      <c r="P295" s="126"/>
      <c r="Q295" s="3"/>
      <c r="R295" s="3"/>
    </row>
    <row r="296" spans="2:18" ht="17.75" customHeight="1" x14ac:dyDescent="0.4">
      <c r="B296" s="881"/>
      <c r="C296" s="854"/>
      <c r="D296" s="854"/>
      <c r="E296" s="855"/>
      <c r="F296" s="855"/>
      <c r="G296" s="855"/>
      <c r="H296" s="855"/>
      <c r="I296" s="855"/>
      <c r="J296" s="855"/>
      <c r="K296" s="855"/>
      <c r="L296" s="855"/>
      <c r="M296" s="855"/>
      <c r="N296" s="855"/>
      <c r="O296" s="882"/>
      <c r="P296" s="882"/>
      <c r="Q296" s="3"/>
      <c r="R296" s="3"/>
    </row>
    <row r="297" spans="2:18" s="87" customFormat="1" ht="17.75" customHeight="1" x14ac:dyDescent="0.4">
      <c r="B297" s="148"/>
      <c r="C297" s="140"/>
      <c r="D297" s="141"/>
      <c r="E297" s="140"/>
      <c r="F297" s="141"/>
      <c r="G297" s="140"/>
      <c r="H297" s="141"/>
      <c r="I297" s="140"/>
      <c r="J297" s="141"/>
      <c r="K297" s="140"/>
      <c r="L297" s="141"/>
      <c r="M297" s="140"/>
      <c r="N297" s="141"/>
      <c r="O297" s="140"/>
      <c r="P297" s="141"/>
      <c r="Q297" s="91"/>
      <c r="R297" s="91"/>
    </row>
    <row r="298" spans="2:18" ht="11.25" customHeight="1" x14ac:dyDescent="0.4">
      <c r="B298" s="149"/>
      <c r="C298" s="150"/>
      <c r="D298" s="111"/>
      <c r="E298" s="150"/>
      <c r="F298" s="111"/>
      <c r="G298" s="150"/>
      <c r="H298" s="111"/>
      <c r="I298" s="150"/>
      <c r="J298" s="111"/>
      <c r="K298" s="150"/>
      <c r="L298" s="111"/>
      <c r="M298" s="150"/>
      <c r="N298" s="111"/>
      <c r="O298" s="111"/>
      <c r="P298" s="111"/>
      <c r="Q298" s="3"/>
      <c r="R298" s="3"/>
    </row>
    <row r="299" spans="2:18" ht="23.25" customHeight="1" x14ac:dyDescent="0.4">
      <c r="B299" s="142"/>
      <c r="C299" s="14"/>
      <c r="D299" s="14"/>
      <c r="E299" s="14"/>
      <c r="F299" s="14"/>
      <c r="G299" s="14"/>
      <c r="H299" s="14"/>
      <c r="I299" s="14"/>
      <c r="J299" s="14"/>
      <c r="K299" s="14"/>
      <c r="L299" s="14"/>
      <c r="M299" s="14"/>
      <c r="N299" s="14"/>
      <c r="O299" s="14"/>
      <c r="P299" s="14"/>
      <c r="Q299" s="3"/>
      <c r="R299" s="3"/>
    </row>
    <row r="300" spans="2:18" ht="8.25" customHeight="1" x14ac:dyDescent="0.4">
      <c r="B300" s="126"/>
      <c r="C300" s="126"/>
      <c r="D300" s="126"/>
      <c r="E300" s="126"/>
      <c r="F300" s="126"/>
      <c r="G300" s="126"/>
      <c r="H300" s="126"/>
      <c r="I300" s="126"/>
      <c r="J300" s="126"/>
      <c r="K300" s="126"/>
      <c r="L300" s="126"/>
      <c r="M300" s="126"/>
      <c r="N300" s="126"/>
      <c r="O300" s="126"/>
      <c r="P300" s="126"/>
      <c r="Q300" s="3"/>
      <c r="R300" s="3"/>
    </row>
    <row r="301" spans="2:18" ht="8.25" customHeight="1" x14ac:dyDescent="0.4">
      <c r="B301" s="149"/>
      <c r="C301" s="150"/>
      <c r="D301" s="111"/>
      <c r="E301" s="150"/>
      <c r="F301" s="111"/>
      <c r="G301" s="150"/>
      <c r="H301" s="111"/>
      <c r="I301" s="150"/>
      <c r="J301" s="111"/>
      <c r="K301" s="150"/>
      <c r="L301" s="111"/>
      <c r="M301" s="150"/>
      <c r="N301" s="111"/>
      <c r="O301" s="111"/>
      <c r="P301" s="111"/>
      <c r="Q301" s="3"/>
      <c r="R301" s="3"/>
    </row>
    <row r="302" spans="2:18" ht="24.5" customHeight="1" x14ac:dyDescent="0.4">
      <c r="B302" s="142"/>
      <c r="C302" s="14"/>
      <c r="D302" s="14"/>
      <c r="E302" s="14"/>
      <c r="F302" s="14"/>
      <c r="G302" s="14"/>
      <c r="H302" s="14"/>
      <c r="I302" s="14"/>
      <c r="J302" s="14"/>
      <c r="K302" s="14"/>
      <c r="L302" s="14"/>
      <c r="M302" s="14"/>
      <c r="N302" s="14"/>
      <c r="O302" s="14"/>
      <c r="P302" s="14"/>
      <c r="Q302" s="3"/>
      <c r="R302" s="3"/>
    </row>
    <row r="303" spans="2:18" ht="9.5" customHeight="1" x14ac:dyDescent="0.4">
      <c r="B303" s="126"/>
      <c r="C303" s="126"/>
      <c r="D303" s="126"/>
      <c r="E303" s="126"/>
      <c r="F303" s="126"/>
      <c r="G303" s="126"/>
      <c r="H303" s="126"/>
      <c r="I303" s="126"/>
      <c r="J303" s="126"/>
      <c r="K303" s="126"/>
      <c r="L303" s="126"/>
      <c r="M303" s="126"/>
      <c r="N303" s="126"/>
      <c r="O303" s="126"/>
      <c r="P303" s="126"/>
      <c r="Q303" s="3"/>
      <c r="R303" s="3"/>
    </row>
    <row r="304" spans="2:18" ht="9.75" customHeight="1" x14ac:dyDescent="0.4">
      <c r="B304" s="126"/>
      <c r="C304" s="126"/>
      <c r="D304" s="126"/>
      <c r="E304" s="126"/>
      <c r="F304" s="126"/>
      <c r="G304" s="126"/>
      <c r="H304" s="126"/>
      <c r="I304" s="126"/>
      <c r="J304" s="126"/>
      <c r="K304" s="126"/>
      <c r="L304" s="126"/>
      <c r="M304" s="126"/>
      <c r="N304" s="126"/>
      <c r="O304" s="126"/>
      <c r="P304" s="126"/>
      <c r="Q304" s="3"/>
      <c r="R304" s="3"/>
    </row>
    <row r="305" spans="1:21" ht="29.75" customHeight="1" x14ac:dyDescent="0.4">
      <c r="B305" s="142"/>
      <c r="C305" s="14"/>
      <c r="D305" s="126"/>
      <c r="E305" s="126"/>
      <c r="F305" s="126"/>
      <c r="G305" s="126"/>
      <c r="H305" s="126"/>
      <c r="I305" s="126"/>
      <c r="J305" s="126"/>
      <c r="K305" s="126"/>
      <c r="L305" s="126"/>
      <c r="M305" s="126"/>
      <c r="N305" s="126"/>
      <c r="O305" s="126"/>
      <c r="P305" s="126"/>
      <c r="Q305" s="3"/>
      <c r="R305" s="3"/>
    </row>
    <row r="306" spans="1:21" ht="9" customHeight="1" x14ac:dyDescent="0.4">
      <c r="B306" s="126"/>
      <c r="C306" s="126"/>
      <c r="D306" s="126"/>
      <c r="E306" s="126"/>
      <c r="F306" s="126"/>
      <c r="G306" s="126"/>
      <c r="H306" s="126"/>
      <c r="I306" s="126"/>
      <c r="J306" s="126"/>
      <c r="K306" s="126"/>
      <c r="L306" s="126"/>
      <c r="M306" s="126"/>
      <c r="N306" s="126"/>
      <c r="O306" s="126"/>
      <c r="P306" s="126"/>
      <c r="Q306" s="3"/>
      <c r="R306" s="3"/>
    </row>
    <row r="307" spans="1:21" ht="8.75" customHeight="1" x14ac:dyDescent="0.4">
      <c r="A307" s="2"/>
      <c r="B307" s="9"/>
      <c r="C307" s="10"/>
      <c r="D307" s="4"/>
      <c r="E307" s="4"/>
      <c r="F307" s="4"/>
      <c r="G307" s="4"/>
      <c r="H307" s="4"/>
      <c r="I307" s="4"/>
      <c r="J307" s="4"/>
      <c r="K307" s="4"/>
      <c r="L307" s="4"/>
      <c r="M307" s="4"/>
      <c r="N307" s="4"/>
      <c r="O307" s="4"/>
      <c r="P307" s="85"/>
      <c r="Q307" s="3"/>
      <c r="R307" s="712"/>
      <c r="S307" s="712"/>
      <c r="T307" s="712"/>
      <c r="U307" s="712"/>
    </row>
  </sheetData>
  <sheetProtection algorithmName="SHA-512" hashValue="IKkNrZNWII8yDGmm4ZIlHztu/irbLKu8M1WPHRxVrTnm+IrhMUkOp2tJKgOZ2Kx0bxSYi0eOrMD+JksSGzUY4g==" saltValue="0bUkihS4DTd4UK3grTW5Sg==" spinCount="100000" sheet="1" objects="1" scenarios="1"/>
  <mergeCells count="185">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 ref="B271:B272"/>
    <mergeCell ref="C272:D272"/>
    <mergeCell ref="E272:F272"/>
    <mergeCell ref="G272:H272"/>
    <mergeCell ref="I272:J272"/>
    <mergeCell ref="K272:L272"/>
    <mergeCell ref="M272:N272"/>
    <mergeCell ref="O272:P272"/>
    <mergeCell ref="B283:P283"/>
    <mergeCell ref="B260:C260"/>
    <mergeCell ref="D260:O260"/>
    <mergeCell ref="B262:B263"/>
    <mergeCell ref="C263:D263"/>
    <mergeCell ref="E263:F263"/>
    <mergeCell ref="G263:H263"/>
    <mergeCell ref="I263:J263"/>
    <mergeCell ref="K263:L263"/>
    <mergeCell ref="M263:N263"/>
    <mergeCell ref="O263:P263"/>
    <mergeCell ref="B247:B248"/>
    <mergeCell ref="C248:D248"/>
    <mergeCell ref="E248:F248"/>
    <mergeCell ref="G248:H248"/>
    <mergeCell ref="I248:J248"/>
    <mergeCell ref="K248:L248"/>
    <mergeCell ref="M248:N248"/>
    <mergeCell ref="O248:P248"/>
    <mergeCell ref="B259:P259"/>
    <mergeCell ref="B235:P235"/>
    <mergeCell ref="D236:O236"/>
    <mergeCell ref="B238:B239"/>
    <mergeCell ref="C239:D239"/>
    <mergeCell ref="E239:F239"/>
    <mergeCell ref="G239:H239"/>
    <mergeCell ref="I239:J239"/>
    <mergeCell ref="K239:L239"/>
    <mergeCell ref="M239:N239"/>
    <mergeCell ref="O239:P239"/>
    <mergeCell ref="B236:C236"/>
    <mergeCell ref="B220:B221"/>
    <mergeCell ref="C221:D221"/>
    <mergeCell ref="E221:F221"/>
    <mergeCell ref="G221:H221"/>
    <mergeCell ref="I221:J221"/>
    <mergeCell ref="K221:L221"/>
    <mergeCell ref="M221:N221"/>
    <mergeCell ref="O221:P221"/>
    <mergeCell ref="C234:F234"/>
    <mergeCell ref="H234:J234"/>
    <mergeCell ref="N234:O234"/>
    <mergeCell ref="B208:P208"/>
    <mergeCell ref="B209:C209"/>
    <mergeCell ref="D209:O209"/>
    <mergeCell ref="B211:B212"/>
    <mergeCell ref="C212:D212"/>
    <mergeCell ref="E212:F212"/>
    <mergeCell ref="G212:H212"/>
    <mergeCell ref="I212:J212"/>
    <mergeCell ref="K212:L212"/>
    <mergeCell ref="M212:N212"/>
    <mergeCell ref="O212:P212"/>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C2:F2"/>
    <mergeCell ref="B4:C5"/>
    <mergeCell ref="N2:O2"/>
    <mergeCell ref="H2:J2"/>
    <mergeCell ref="B12:C12"/>
    <mergeCell ref="D12:O12"/>
    <mergeCell ref="B33:C33"/>
    <mergeCell ref="D33:O33"/>
    <mergeCell ref="B28:B30"/>
    <mergeCell ref="B3:P3"/>
    <mergeCell ref="D4:P5"/>
    <mergeCell ref="B32:P32"/>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37:P137"/>
    <mergeCell ref="B138:C138"/>
    <mergeCell ref="D138:O138"/>
    <mergeCell ref="C149:D149"/>
    <mergeCell ref="E149:F149"/>
    <mergeCell ref="G149:H149"/>
    <mergeCell ref="B123:P123"/>
    <mergeCell ref="B124:C124"/>
    <mergeCell ref="D124:O124"/>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s>
  <conditionalFormatting sqref="C53:P53">
    <cfRule type="cellIs" dxfId="248" priority="30" operator="equal">
      <formula>0</formula>
    </cfRule>
  </conditionalFormatting>
  <conditionalFormatting sqref="C59:N59">
    <cfRule type="cellIs" dxfId="247" priority="29" operator="equal">
      <formula>0</formula>
    </cfRule>
  </conditionalFormatting>
  <conditionalFormatting sqref="C62:N62">
    <cfRule type="cellIs" dxfId="246" priority="28" operator="equal">
      <formula>0</formula>
    </cfRule>
  </conditionalFormatting>
  <conditionalFormatting sqref="C50:P50">
    <cfRule type="cellIs" dxfId="245" priority="31" operator="equal">
      <formula>0</formula>
    </cfRule>
  </conditionalFormatting>
  <conditionalFormatting sqref="C73:H73">
    <cfRule type="cellIs" dxfId="244" priority="27" operator="equal">
      <formula>0</formula>
    </cfRule>
  </conditionalFormatting>
  <conditionalFormatting sqref="C76:H76">
    <cfRule type="cellIs" dxfId="243" priority="26" operator="equal">
      <formula>0</formula>
    </cfRule>
  </conditionalFormatting>
  <conditionalFormatting sqref="C91:H91">
    <cfRule type="cellIs" dxfId="242" priority="25" operator="equal">
      <formula>0</formula>
    </cfRule>
  </conditionalFormatting>
  <conditionalFormatting sqref="C94:H94">
    <cfRule type="cellIs" dxfId="241" priority="24" operator="equal">
      <formula>0</formula>
    </cfRule>
  </conditionalFormatting>
  <conditionalFormatting sqref="C97">
    <cfRule type="cellIs" dxfId="240" priority="23" operator="equal">
      <formula>0</formula>
    </cfRule>
  </conditionalFormatting>
  <conditionalFormatting sqref="C129:L129">
    <cfRule type="cellIs" dxfId="239" priority="22" operator="equal">
      <formula>0</formula>
    </cfRule>
  </conditionalFormatting>
  <conditionalFormatting sqref="C132:L132">
    <cfRule type="cellIs" dxfId="238" priority="21" operator="equal">
      <formula>0</formula>
    </cfRule>
  </conditionalFormatting>
  <conditionalFormatting sqref="C167:P167">
    <cfRule type="cellIs" dxfId="237" priority="20" operator="equal">
      <formula>0</formula>
    </cfRule>
  </conditionalFormatting>
  <conditionalFormatting sqref="C242:P242">
    <cfRule type="cellIs" dxfId="236" priority="4" operator="equal">
      <formula>0</formula>
    </cfRule>
  </conditionalFormatting>
  <conditionalFormatting sqref="C170:P170">
    <cfRule type="cellIs" dxfId="235" priority="16" operator="equal">
      <formula>0</formula>
    </cfRule>
  </conditionalFormatting>
  <conditionalFormatting sqref="C176:N176">
    <cfRule type="cellIs" dxfId="234" priority="15" operator="equal">
      <formula>0</formula>
    </cfRule>
  </conditionalFormatting>
  <conditionalFormatting sqref="C179:N179">
    <cfRule type="cellIs" dxfId="233" priority="14" operator="equal">
      <formula>0</formula>
    </cfRule>
  </conditionalFormatting>
  <conditionalFormatting sqref="C191:P191">
    <cfRule type="cellIs" dxfId="232" priority="13" operator="equal">
      <formula>0</formula>
    </cfRule>
  </conditionalFormatting>
  <conditionalFormatting sqref="C194:P194">
    <cfRule type="cellIs" dxfId="231" priority="12" operator="equal">
      <formula>0</formula>
    </cfRule>
  </conditionalFormatting>
  <conditionalFormatting sqref="C200:N200">
    <cfRule type="cellIs" dxfId="230" priority="11" operator="equal">
      <formula>0</formula>
    </cfRule>
  </conditionalFormatting>
  <conditionalFormatting sqref="C203:N203">
    <cfRule type="cellIs" dxfId="229" priority="10" operator="equal">
      <formula>0</formula>
    </cfRule>
  </conditionalFormatting>
  <conditionalFormatting sqref="C215:P215">
    <cfRule type="cellIs" dxfId="228" priority="9" operator="equal">
      <formula>0</formula>
    </cfRule>
  </conditionalFormatting>
  <conditionalFormatting sqref="C218:P218">
    <cfRule type="cellIs" dxfId="227" priority="8" operator="equal">
      <formula>0</formula>
    </cfRule>
  </conditionalFormatting>
  <conditionalFormatting sqref="C224:N224">
    <cfRule type="cellIs" dxfId="226" priority="7" operator="equal">
      <formula>0</formula>
    </cfRule>
  </conditionalFormatting>
  <conditionalFormatting sqref="C254:N254">
    <cfRule type="cellIs" dxfId="225" priority="1" operator="equal">
      <formula>0</formula>
    </cfRule>
  </conditionalFormatting>
  <conditionalFormatting sqref="C227:N227">
    <cfRule type="cellIs" dxfId="224" priority="5" operator="equal">
      <formula>0</formula>
    </cfRule>
  </conditionalFormatting>
  <conditionalFormatting sqref="C245:P245">
    <cfRule type="cellIs" dxfId="223" priority="3" operator="equal">
      <formula>0</formula>
    </cfRule>
  </conditionalFormatting>
  <conditionalFormatting sqref="C251:N251">
    <cfRule type="cellIs" dxfId="222"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7.86328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1282</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row r="39" spans="1:62" s="512" customFormat="1" x14ac:dyDescent="0.45"/>
    <row r="40" spans="1:62" s="512" customFormat="1" x14ac:dyDescent="0.45"/>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38.6640625" style="164" bestFit="1" customWidth="1"/>
    <col min="5" max="5" width="12.33203125" style="164" customWidth="1"/>
    <col min="6" max="6" width="16.53125" style="164" customWidth="1"/>
    <col min="7" max="7" width="22.46484375" style="164" customWidth="1"/>
    <col min="8" max="8" width="23.1328125" style="164" customWidth="1"/>
    <col min="9" max="9" width="11.6640625" style="164" customWidth="1"/>
    <col min="10" max="10" width="12.46484375" style="164" customWidth="1"/>
    <col min="11" max="11" width="12" style="164" customWidth="1"/>
    <col min="12" max="12" width="12.6640625" style="164" customWidth="1"/>
    <col min="13" max="13" width="21.33203125" style="164" customWidth="1"/>
    <col min="14" max="14" width="23.33203125" style="164" customWidth="1"/>
    <col min="15" max="15" width="11.86328125" style="164" customWidth="1"/>
    <col min="16" max="16" width="12.53125" style="164" customWidth="1"/>
    <col min="17" max="17" width="12.1328125" style="164" customWidth="1"/>
    <col min="18" max="18" width="12.86328125" style="164" customWidth="1"/>
    <col min="19" max="19" width="12.53125" style="164" customWidth="1"/>
    <col min="20" max="21" width="20.6640625" style="164" customWidth="1"/>
    <col min="22" max="22" width="23.6640625" style="164" customWidth="1"/>
    <col min="23" max="23" width="19.53125" style="164" customWidth="1"/>
    <col min="24" max="16384" width="9.1328125" style="164"/>
  </cols>
  <sheetData>
    <row r="1" spans="1:22" x14ac:dyDescent="0.45">
      <c r="A1" s="533" t="s">
        <v>159</v>
      </c>
      <c r="B1" s="533" t="s">
        <v>160</v>
      </c>
      <c r="C1" s="533" t="s">
        <v>233</v>
      </c>
      <c r="D1" s="533" t="s">
        <v>234</v>
      </c>
      <c r="E1" s="533" t="s">
        <v>235</v>
      </c>
      <c r="F1" s="533" t="s">
        <v>70</v>
      </c>
      <c r="G1" s="533" t="s">
        <v>959</v>
      </c>
      <c r="H1" s="533" t="s">
        <v>960</v>
      </c>
      <c r="I1" s="533" t="s">
        <v>961</v>
      </c>
      <c r="J1" s="533" t="s">
        <v>962</v>
      </c>
      <c r="K1" s="533" t="s">
        <v>963</v>
      </c>
      <c r="L1" s="533" t="s">
        <v>964</v>
      </c>
      <c r="M1" s="533" t="s">
        <v>965</v>
      </c>
      <c r="N1" s="533" t="s">
        <v>966</v>
      </c>
      <c r="O1" s="533" t="s">
        <v>967</v>
      </c>
      <c r="P1" s="533" t="s">
        <v>968</v>
      </c>
      <c r="Q1" s="533" t="s">
        <v>969</v>
      </c>
      <c r="R1" s="533" t="s">
        <v>970</v>
      </c>
      <c r="S1" s="533" t="s">
        <v>971</v>
      </c>
      <c r="T1" s="533" t="s">
        <v>281</v>
      </c>
      <c r="U1" s="533" t="s">
        <v>282</v>
      </c>
      <c r="V1" s="533" t="s">
        <v>283</v>
      </c>
    </row>
    <row r="2" spans="1:2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45"/>
    <row r="43" spans="1:22" s="512" customFormat="1" x14ac:dyDescent="0.45"/>
    <row r="44" spans="1:22" s="512" customFormat="1" x14ac:dyDescent="0.45"/>
    <row r="45" spans="1:22" s="512" customFormat="1" x14ac:dyDescent="0.45"/>
    <row r="46" spans="1:22" s="512" customFormat="1" x14ac:dyDescent="0.45"/>
    <row r="47" spans="1:22" s="512" customFormat="1" x14ac:dyDescent="0.45"/>
    <row r="48" spans="1:2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22" s="415" customFormat="1" x14ac:dyDescent="0.4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4.33203125" style="415"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22.53125" style="415" customWidth="1"/>
    <col min="14" max="14" width="23.33203125" style="415" customWidth="1"/>
    <col min="15" max="15" width="11.86328125" style="415" customWidth="1"/>
    <col min="16" max="16" width="12.53125" style="415" customWidth="1"/>
    <col min="17" max="17" width="12.1328125" style="415" customWidth="1"/>
    <col min="18" max="18" width="12.86328125" style="415" customWidth="1"/>
    <col min="19" max="19" width="12.53125" style="415" customWidth="1"/>
    <col min="20" max="21" width="20.6640625" style="415" customWidth="1"/>
    <col min="22" max="22" width="23.6640625" style="415" customWidth="1"/>
    <col min="23" max="23" width="19.53125" style="415" customWidth="1"/>
    <col min="24" max="16384" width="9.1328125" style="415"/>
  </cols>
  <sheetData>
    <row r="1" spans="1:22" x14ac:dyDescent="0.45">
      <c r="A1" s="513" t="s">
        <v>159</v>
      </c>
      <c r="B1" s="513" t="s">
        <v>160</v>
      </c>
      <c r="C1" s="513" t="s">
        <v>233</v>
      </c>
      <c r="D1" s="513" t="s">
        <v>234</v>
      </c>
      <c r="E1" s="513" t="s">
        <v>235</v>
      </c>
      <c r="F1" s="513" t="s">
        <v>70</v>
      </c>
      <c r="G1" s="513" t="s">
        <v>959</v>
      </c>
      <c r="H1" s="513" t="s">
        <v>960</v>
      </c>
      <c r="I1" s="513" t="s">
        <v>961</v>
      </c>
      <c r="J1" s="513" t="s">
        <v>962</v>
      </c>
      <c r="K1" s="513" t="s">
        <v>963</v>
      </c>
      <c r="L1" s="513" t="s">
        <v>964</v>
      </c>
      <c r="M1" s="513" t="s">
        <v>973</v>
      </c>
      <c r="N1" s="513" t="s">
        <v>966</v>
      </c>
      <c r="O1" s="513" t="s">
        <v>967</v>
      </c>
      <c r="P1" s="513" t="s">
        <v>968</v>
      </c>
      <c r="Q1" s="513" t="s">
        <v>969</v>
      </c>
      <c r="R1" s="513" t="s">
        <v>970</v>
      </c>
      <c r="S1" s="513" t="s">
        <v>972</v>
      </c>
      <c r="T1" s="513" t="s">
        <v>281</v>
      </c>
      <c r="U1" s="513" t="s">
        <v>282</v>
      </c>
      <c r="V1" s="514" t="s">
        <v>283</v>
      </c>
    </row>
    <row r="2" spans="1:2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45"/>
    <row r="12" spans="1:22" s="512" customFormat="1" x14ac:dyDescent="0.45"/>
    <row r="13" spans="1:22" s="512" customFormat="1" x14ac:dyDescent="0.45"/>
    <row r="14" spans="1:22" s="512" customFormat="1" x14ac:dyDescent="0.45"/>
    <row r="15" spans="1:22" s="512" customFormat="1" x14ac:dyDescent="0.45"/>
    <row r="16" spans="1:2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9" x14ac:dyDescent="0.4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38.6640625" style="164" bestFit="1" customWidth="1"/>
    <col min="5" max="5" width="12.33203125" style="164" customWidth="1"/>
    <col min="6" max="6" width="16.531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3125" style="164" customWidth="1"/>
    <col min="28" max="29" width="20.6640625" style="164" customWidth="1"/>
    <col min="30" max="30" width="23.6640625" style="164" customWidth="1"/>
    <col min="31" max="31" width="19.53125" style="164" customWidth="1"/>
    <col min="32" max="16384" width="9.1328125" style="164"/>
  </cols>
  <sheetData>
    <row r="1" spans="1:30" x14ac:dyDescent="0.45">
      <c r="A1" s="517" t="s">
        <v>159</v>
      </c>
      <c r="B1" s="517" t="s">
        <v>160</v>
      </c>
      <c r="C1" s="517" t="s">
        <v>233</v>
      </c>
      <c r="D1" s="517" t="s">
        <v>234</v>
      </c>
      <c r="E1" s="517" t="s">
        <v>235</v>
      </c>
      <c r="F1" s="517" t="s">
        <v>70</v>
      </c>
      <c r="G1" s="517" t="s">
        <v>938</v>
      </c>
      <c r="H1" s="517" t="s">
        <v>939</v>
      </c>
      <c r="I1" s="517" t="s">
        <v>940</v>
      </c>
      <c r="J1" s="517" t="s">
        <v>941</v>
      </c>
      <c r="K1" s="517" t="s">
        <v>942</v>
      </c>
      <c r="L1" s="517" t="s">
        <v>943</v>
      </c>
      <c r="M1" s="517" t="s">
        <v>944</v>
      </c>
      <c r="N1" s="517" t="s">
        <v>945</v>
      </c>
      <c r="O1" s="517" t="s">
        <v>946</v>
      </c>
      <c r="P1" s="517" t="s">
        <v>947</v>
      </c>
      <c r="Q1" s="517" t="s">
        <v>948</v>
      </c>
      <c r="R1" s="517" t="s">
        <v>949</v>
      </c>
      <c r="S1" s="517" t="s">
        <v>950</v>
      </c>
      <c r="T1" s="517" t="s">
        <v>951</v>
      </c>
      <c r="U1" s="517" t="s">
        <v>952</v>
      </c>
      <c r="V1" s="517" t="s">
        <v>953</v>
      </c>
      <c r="W1" s="517" t="s">
        <v>954</v>
      </c>
      <c r="X1" s="517" t="s">
        <v>955</v>
      </c>
      <c r="Y1" s="517" t="s">
        <v>956</v>
      </c>
      <c r="Z1" s="517" t="s">
        <v>957</v>
      </c>
      <c r="AA1" s="517" t="s">
        <v>958</v>
      </c>
      <c r="AB1" s="517" t="s">
        <v>281</v>
      </c>
      <c r="AC1" s="517" t="s">
        <v>282</v>
      </c>
      <c r="AD1" s="518" t="s">
        <v>283</v>
      </c>
    </row>
    <row r="2" spans="1:30"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row r="56" spans="1:30" s="512" customFormat="1" x14ac:dyDescent="0.45"/>
    <row r="57" spans="1:30" s="512" customFormat="1" x14ac:dyDescent="0.45"/>
    <row r="58" spans="1:30" s="512" customFormat="1" x14ac:dyDescent="0.45"/>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0" s="415" customFormat="1" x14ac:dyDescent="0.45">
      <c r="A350" s="486">
        <f>A2</f>
        <v>0</v>
      </c>
      <c r="B350" s="486" t="s">
        <v>1607</v>
      </c>
      <c r="C350" s="486" t="s">
        <v>1607</v>
      </c>
      <c r="D350" s="486" t="s">
        <v>1607</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9" width="12.1328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1279</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9.86328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1281</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row r="15" spans="1:62" s="512" customFormat="1" x14ac:dyDescent="0.45"/>
    <row r="16" spans="1:6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44.13281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9.53125"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1234</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4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4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4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4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4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4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4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4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4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4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4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4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4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4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4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4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4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4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4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4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4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4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4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4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4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4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4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4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4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4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4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4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4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4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4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4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4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4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4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4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4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4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4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4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4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4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4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4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4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4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4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4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4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4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4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4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4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4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4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22.46484375" style="415" customWidth="1"/>
    <col min="8" max="8" width="23.1328125" style="415" customWidth="1"/>
    <col min="9" max="9" width="11.6640625" style="415" customWidth="1"/>
    <col min="10" max="10" width="12.46484375" style="415" customWidth="1"/>
    <col min="11" max="11" width="12" style="415" customWidth="1"/>
    <col min="12" max="12" width="12.6640625" style="415" customWidth="1"/>
    <col min="13" max="13" width="12" style="415" customWidth="1"/>
    <col min="14" max="14" width="12.6640625" style="415" customWidth="1"/>
    <col min="15" max="15" width="14.53125" style="415" customWidth="1"/>
    <col min="16" max="16" width="15.33203125" style="415" customWidth="1"/>
    <col min="17" max="17" width="14.53125" style="415" customWidth="1"/>
    <col min="18" max="18" width="15.33203125" style="415" customWidth="1"/>
    <col min="19" max="19" width="14.53125" style="415" customWidth="1"/>
    <col min="20" max="20" width="15.33203125" style="415" customWidth="1"/>
    <col min="21" max="21" width="22.53125" style="415" customWidth="1"/>
    <col min="22" max="22" width="23.33203125" style="415" customWidth="1"/>
    <col min="23" max="23" width="11.86328125" style="415" customWidth="1"/>
    <col min="24" max="24" width="12.53125" style="415" customWidth="1"/>
    <col min="25" max="25" width="12.1328125" style="415" customWidth="1"/>
    <col min="26" max="26" width="12.86328125" style="415" customWidth="1"/>
    <col min="27" max="27" width="12.1328125" style="415" customWidth="1"/>
    <col min="28" max="28" width="12.86328125" style="415" customWidth="1"/>
    <col min="29" max="29" width="14.6640625" style="415" customWidth="1"/>
    <col min="30" max="30" width="15.46484375" style="415" customWidth="1"/>
    <col min="31" max="31" width="14.6640625" style="415" customWidth="1"/>
    <col min="32" max="32" width="15.46484375" style="415" customWidth="1"/>
    <col min="33" max="33" width="14.6640625" style="415" customWidth="1"/>
    <col min="34" max="34" width="15.46484375" style="415" customWidth="1"/>
    <col min="35" max="35" width="14.53125" style="415" customWidth="1"/>
    <col min="36" max="36" width="15.33203125" style="415" customWidth="1"/>
    <col min="37" max="37" width="14.53125" style="415" customWidth="1"/>
    <col min="38" max="38" width="15.33203125" style="415" customWidth="1"/>
    <col min="39" max="39" width="14.53125" style="415" customWidth="1"/>
    <col min="40" max="40" width="15.33203125" style="415" customWidth="1"/>
    <col min="41" max="41" width="14.53125" style="415" customWidth="1"/>
    <col min="42" max="42" width="15.33203125" style="415" customWidth="1"/>
    <col min="43" max="43" width="14.53125" style="415" customWidth="1"/>
    <col min="44" max="44" width="15.33203125" style="415" customWidth="1"/>
    <col min="45" max="45" width="11.33203125" style="415" customWidth="1"/>
    <col min="46" max="46" width="12" style="415" customWidth="1"/>
    <col min="47" max="47" width="14.6640625" style="415" customWidth="1"/>
    <col min="48" max="48" width="15.46484375" style="415" customWidth="1"/>
    <col min="49" max="49" width="14.6640625" style="415" customWidth="1"/>
    <col min="50" max="50" width="15.46484375" style="415" customWidth="1"/>
    <col min="51" max="51" width="14.6640625" style="415" customWidth="1"/>
    <col min="52" max="52" width="15.46484375" style="415" customWidth="1"/>
    <col min="53" max="53" width="14.6640625" style="415" customWidth="1"/>
    <col min="54" max="54" width="15.46484375" style="415" customWidth="1"/>
    <col min="55" max="55" width="14.6640625" style="415" customWidth="1"/>
    <col min="56" max="56" width="15.46484375" style="415" customWidth="1"/>
    <col min="57" max="57" width="11.46484375" style="415" customWidth="1"/>
    <col min="58" max="58" width="12.1328125" style="415" customWidth="1"/>
    <col min="59" max="59" width="13" style="415" customWidth="1"/>
    <col min="60" max="61" width="20.6640625" style="415" customWidth="1"/>
    <col min="62" max="62" width="23.6640625" style="415" customWidth="1"/>
    <col min="63" max="63" width="19.531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1280</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D2" sqref="D2:G2"/>
      <selection pane="topRight" activeCell="D2" sqref="D2:G2"/>
      <selection pane="bottomLeft" activeCell="D2" sqref="D2:G2"/>
      <selection pane="bottomRight" activeCell="E8" sqref="E8"/>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0" width="11.33203125" style="1" bestFit="1" customWidth="1"/>
    <col min="11" max="11" width="9.46484375" style="1" bestFit="1" customWidth="1"/>
    <col min="12" max="13" width="9.33203125" style="1" bestFit="1" customWidth="1"/>
    <col min="14" max="16384" width="9.1328125" style="1"/>
  </cols>
  <sheetData>
    <row r="1" spans="2:18" x14ac:dyDescent="0.4">
      <c r="B1" s="15"/>
      <c r="C1" s="16"/>
      <c r="D1" s="16"/>
      <c r="E1" s="16"/>
      <c r="F1" s="16"/>
      <c r="G1" s="16"/>
      <c r="H1" s="16"/>
      <c r="I1" s="16"/>
      <c r="J1" s="16"/>
      <c r="K1" s="16"/>
      <c r="L1" s="16"/>
      <c r="M1" s="16"/>
      <c r="N1" s="16"/>
      <c r="O1" s="17"/>
      <c r="P1" s="166"/>
    </row>
    <row r="2" spans="2:18" ht="20.25" customHeight="1" x14ac:dyDescent="0.4">
      <c r="B2" s="145" t="s">
        <v>34</v>
      </c>
      <c r="C2" s="859" t="str">
        <f>Prevention!D2</f>
        <v>Afya Nyota Ya Bonde</v>
      </c>
      <c r="D2" s="859"/>
      <c r="E2" s="859"/>
      <c r="F2" s="859"/>
      <c r="G2" s="489">
        <f>IFERROR(VLOOKUP(C2,Facilities!F1:H200,2,FALSE),"")</f>
        <v>11111</v>
      </c>
      <c r="H2" s="911" t="s">
        <v>70</v>
      </c>
      <c r="I2" s="911"/>
      <c r="J2" s="911"/>
      <c r="K2" s="143" t="str">
        <f>IFERROR(VLOOKUP(C2,Facilities!F1:H192,3,FALSE),"")</f>
        <v>DSD</v>
      </c>
      <c r="L2" s="205"/>
      <c r="M2" s="274" t="s">
        <v>35</v>
      </c>
      <c r="N2" s="718">
        <f>HTS_INDEX!A2</f>
        <v>0</v>
      </c>
      <c r="O2" s="718"/>
      <c r="P2" s="166"/>
    </row>
    <row r="3" spans="2:18" ht="18.75" customHeight="1" x14ac:dyDescent="0.4">
      <c r="B3" s="870" t="str">
        <f>_xlfn.CONCAT(K2,": HTS_INDEX (Facility)")</f>
        <v>DSD: HTS_INDEX (Facility)</v>
      </c>
      <c r="C3" s="912"/>
      <c r="D3" s="912"/>
      <c r="E3" s="912"/>
      <c r="F3" s="912"/>
      <c r="G3" s="912"/>
      <c r="H3" s="912"/>
      <c r="I3" s="912"/>
      <c r="J3" s="912"/>
      <c r="K3" s="912"/>
      <c r="L3" s="912"/>
      <c r="M3" s="912"/>
      <c r="N3" s="912"/>
      <c r="O3" s="912"/>
      <c r="P3" s="912"/>
      <c r="Q3" s="266"/>
      <c r="R3" s="266"/>
    </row>
    <row r="4" spans="2:18" ht="15" customHeight="1" x14ac:dyDescent="0.4">
      <c r="B4" s="860" t="s">
        <v>0</v>
      </c>
      <c r="C4" s="861"/>
      <c r="D4" s="914" t="s">
        <v>96</v>
      </c>
      <c r="E4" s="915"/>
      <c r="F4" s="915"/>
      <c r="G4" s="915"/>
      <c r="H4" s="915"/>
      <c r="I4" s="915"/>
      <c r="J4" s="915"/>
      <c r="K4" s="915"/>
      <c r="L4" s="915"/>
      <c r="M4" s="915"/>
      <c r="N4" s="915"/>
      <c r="O4" s="915"/>
      <c r="P4" s="916"/>
    </row>
    <row r="5" spans="2:18" ht="11.25" customHeight="1" x14ac:dyDescent="0.4">
      <c r="B5" s="862"/>
      <c r="C5" s="913"/>
      <c r="D5" s="917"/>
      <c r="E5" s="918"/>
      <c r="F5" s="918"/>
      <c r="G5" s="918"/>
      <c r="H5" s="918"/>
      <c r="I5" s="918"/>
      <c r="J5" s="918"/>
      <c r="K5" s="918"/>
      <c r="L5" s="918"/>
      <c r="M5" s="918"/>
      <c r="N5" s="918"/>
      <c r="O5" s="918"/>
      <c r="P5" s="919"/>
    </row>
    <row r="6" spans="2:18" ht="6.75" customHeight="1" x14ac:dyDescent="0.4">
      <c r="B6" s="103"/>
      <c r="C6" s="104"/>
      <c r="D6" s="258"/>
      <c r="E6" s="258"/>
      <c r="F6" s="258"/>
      <c r="G6" s="258"/>
      <c r="H6" s="258"/>
      <c r="I6" s="258"/>
      <c r="J6" s="258"/>
      <c r="K6" s="258"/>
      <c r="L6" s="258"/>
      <c r="M6" s="258"/>
      <c r="N6" s="258"/>
      <c r="O6" s="258"/>
      <c r="P6" s="241"/>
    </row>
    <row r="7" spans="2:18" ht="24.75" customHeight="1" x14ac:dyDescent="0.4">
      <c r="B7" s="152" t="s">
        <v>2</v>
      </c>
      <c r="C7" s="156" t="str">
        <f>IF(SUM(C36,C45,C54)=0,"subtotal",SUM(C36,C45,C54))</f>
        <v>subtotal</v>
      </c>
      <c r="D7" s="167"/>
      <c r="E7" s="167"/>
      <c r="F7" s="167"/>
      <c r="G7" s="167"/>
      <c r="H7" s="167"/>
      <c r="I7" s="167"/>
      <c r="J7" s="167"/>
      <c r="K7" s="167"/>
      <c r="L7" s="167"/>
      <c r="M7" s="167"/>
      <c r="N7" s="167"/>
      <c r="O7" s="167"/>
      <c r="P7" s="185"/>
    </row>
    <row r="8" spans="2:18" ht="6.5" customHeight="1" x14ac:dyDescent="0.4">
      <c r="B8" s="152"/>
      <c r="C8" s="168"/>
      <c r="D8" s="167"/>
      <c r="E8" s="167"/>
      <c r="F8" s="167"/>
      <c r="G8" s="167"/>
      <c r="H8" s="167"/>
      <c r="I8" s="167"/>
      <c r="J8" s="167"/>
      <c r="K8" s="167"/>
      <c r="L8" s="167"/>
      <c r="M8" s="167"/>
      <c r="N8" s="167"/>
      <c r="O8" s="167"/>
      <c r="P8" s="185"/>
    </row>
    <row r="9" spans="2:18" ht="27.5" customHeight="1" x14ac:dyDescent="0.4">
      <c r="B9" s="888" t="s">
        <v>3</v>
      </c>
      <c r="C9" s="889"/>
      <c r="D9" s="906" t="s">
        <v>97</v>
      </c>
      <c r="E9" s="907"/>
      <c r="F9" s="907"/>
      <c r="G9" s="907"/>
      <c r="H9" s="907"/>
      <c r="I9" s="907"/>
      <c r="J9" s="907"/>
      <c r="K9" s="907"/>
      <c r="L9" s="907"/>
      <c r="M9" s="907"/>
      <c r="N9" s="907"/>
      <c r="O9" s="907"/>
      <c r="P9" s="241"/>
    </row>
    <row r="10" spans="2:18" ht="27" customHeight="1" x14ac:dyDescent="0.4">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4">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4">
      <c r="B12" s="226"/>
      <c r="C12" s="225"/>
      <c r="D12" s="225"/>
      <c r="E12" s="225"/>
      <c r="F12" s="225"/>
      <c r="G12" s="225"/>
      <c r="H12" s="225"/>
      <c r="I12" s="225"/>
      <c r="J12" s="225"/>
      <c r="K12" s="225"/>
      <c r="L12" s="225"/>
      <c r="M12" s="225"/>
      <c r="N12" s="225"/>
      <c r="O12" s="225"/>
      <c r="P12" s="238"/>
    </row>
    <row r="13" spans="2:18" x14ac:dyDescent="0.4">
      <c r="B13" s="273"/>
      <c r="P13" s="166"/>
    </row>
    <row r="14" spans="2:18" ht="19.5" customHeight="1" x14ac:dyDescent="0.4">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4">
      <c r="B15" s="226"/>
      <c r="C15" s="225"/>
      <c r="D15" s="225"/>
      <c r="E15" s="225"/>
      <c r="F15" s="225"/>
      <c r="G15" s="225"/>
      <c r="H15" s="225"/>
      <c r="I15" s="225"/>
      <c r="J15" s="225"/>
      <c r="K15" s="225"/>
      <c r="L15" s="225"/>
      <c r="M15" s="225"/>
      <c r="N15" s="225"/>
      <c r="O15" s="225"/>
      <c r="P15" s="238"/>
    </row>
    <row r="16" spans="2:18" ht="27.5" customHeight="1" x14ac:dyDescent="0.4">
      <c r="B16" s="888" t="s">
        <v>3</v>
      </c>
      <c r="C16" s="889"/>
      <c r="D16" s="906" t="s">
        <v>98</v>
      </c>
      <c r="E16" s="907"/>
      <c r="F16" s="907"/>
      <c r="G16" s="907"/>
      <c r="H16" s="907"/>
      <c r="I16" s="907"/>
      <c r="J16" s="907"/>
      <c r="K16" s="907"/>
      <c r="L16" s="907"/>
      <c r="M16" s="907"/>
      <c r="N16" s="907"/>
      <c r="O16" s="907"/>
      <c r="P16" s="241"/>
    </row>
    <row r="17" spans="2:16" ht="27" customHeight="1" x14ac:dyDescent="0.4">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 customHeight="1" x14ac:dyDescent="0.4">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4">
      <c r="B19" s="226"/>
      <c r="C19" s="225"/>
      <c r="D19" s="225"/>
      <c r="E19" s="225"/>
      <c r="F19" s="225"/>
      <c r="G19" s="225"/>
      <c r="H19" s="225"/>
      <c r="I19" s="225"/>
      <c r="J19" s="225"/>
      <c r="K19" s="225"/>
      <c r="L19" s="225"/>
      <c r="M19" s="225"/>
      <c r="N19" s="225"/>
      <c r="O19" s="225"/>
      <c r="P19" s="238"/>
    </row>
    <row r="20" spans="2:16" x14ac:dyDescent="0.4">
      <c r="B20" s="270"/>
      <c r="C20" s="264"/>
      <c r="D20" s="264"/>
      <c r="E20" s="264"/>
      <c r="F20" s="264"/>
      <c r="G20" s="264"/>
      <c r="H20" s="264"/>
      <c r="I20" s="264"/>
      <c r="J20" s="264"/>
      <c r="K20" s="264"/>
      <c r="L20" s="264"/>
      <c r="M20" s="264"/>
      <c r="N20" s="264"/>
      <c r="O20" s="264"/>
      <c r="P20" s="241"/>
    </row>
    <row r="21" spans="2:16" ht="22.5" customHeight="1" x14ac:dyDescent="0.4">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4" customHeight="1" x14ac:dyDescent="0.4">
      <c r="B22" s="257"/>
      <c r="C22" s="225"/>
      <c r="D22" s="225"/>
      <c r="E22" s="225"/>
      <c r="F22" s="225"/>
      <c r="G22" s="225"/>
      <c r="H22" s="225"/>
      <c r="I22" s="225"/>
      <c r="J22" s="225"/>
      <c r="K22" s="225"/>
      <c r="L22" s="225"/>
      <c r="M22" s="225"/>
      <c r="N22" s="225"/>
      <c r="O22" s="225"/>
      <c r="P22" s="238"/>
    </row>
    <row r="23" spans="2:16" ht="27.5" customHeight="1" x14ac:dyDescent="0.4">
      <c r="B23" s="888" t="s">
        <v>3</v>
      </c>
      <c r="C23" s="889"/>
      <c r="D23" s="908" t="s">
        <v>99</v>
      </c>
      <c r="E23" s="909"/>
      <c r="F23" s="909"/>
      <c r="G23" s="909"/>
      <c r="H23" s="909"/>
      <c r="I23" s="909"/>
      <c r="J23" s="909"/>
      <c r="K23" s="909"/>
      <c r="L23" s="909"/>
      <c r="M23" s="909"/>
      <c r="N23" s="909"/>
      <c r="O23" s="909"/>
      <c r="P23" s="910"/>
    </row>
    <row r="24" spans="2:16" ht="27" customHeight="1" x14ac:dyDescent="0.4">
      <c r="B24" s="260"/>
      <c r="C24" s="272" t="s">
        <v>5</v>
      </c>
      <c r="D24" s="271" t="s">
        <v>56</v>
      </c>
      <c r="E24" s="271" t="s">
        <v>100</v>
      </c>
      <c r="F24" s="153"/>
      <c r="G24" s="153"/>
      <c r="H24" s="153"/>
      <c r="I24" s="153"/>
      <c r="J24" s="153"/>
      <c r="K24" s="153"/>
      <c r="L24" s="153"/>
      <c r="M24" s="153"/>
      <c r="N24" s="153"/>
      <c r="O24" s="153"/>
      <c r="P24" s="130"/>
    </row>
    <row r="25" spans="2:16" ht="23.75" customHeight="1" x14ac:dyDescent="0.4">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4">
      <c r="B26" s="226"/>
      <c r="C26" s="225"/>
      <c r="D26" s="225"/>
      <c r="E26" s="225"/>
      <c r="F26" s="225"/>
      <c r="G26" s="225"/>
      <c r="H26" s="225"/>
      <c r="I26" s="225"/>
      <c r="J26" s="225"/>
      <c r="K26" s="225"/>
      <c r="L26" s="225"/>
      <c r="M26" s="225"/>
      <c r="N26" s="225"/>
      <c r="O26" s="225"/>
      <c r="P26" s="238"/>
    </row>
    <row r="27" spans="2:16" x14ac:dyDescent="0.4">
      <c r="B27" s="270"/>
      <c r="C27" s="264"/>
      <c r="D27" s="264"/>
      <c r="E27" s="264"/>
      <c r="F27" s="264"/>
      <c r="G27" s="264"/>
      <c r="H27" s="264"/>
      <c r="I27" s="264"/>
      <c r="J27" s="264"/>
      <c r="K27" s="264"/>
      <c r="L27" s="264"/>
      <c r="M27" s="264"/>
      <c r="N27" s="264"/>
      <c r="O27" s="264"/>
      <c r="P27" s="241"/>
    </row>
    <row r="28" spans="2:16" ht="23.75" customHeight="1" x14ac:dyDescent="0.4">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4">
      <c r="B29" s="226"/>
      <c r="C29" s="225"/>
      <c r="D29" s="225"/>
      <c r="E29" s="225"/>
      <c r="F29" s="225"/>
      <c r="G29" s="225"/>
      <c r="H29" s="225"/>
      <c r="I29" s="225"/>
      <c r="J29" s="225"/>
      <c r="K29" s="225"/>
      <c r="L29" s="225"/>
      <c r="M29" s="225"/>
      <c r="N29" s="225"/>
      <c r="O29" s="225"/>
      <c r="P29" s="238"/>
    </row>
    <row r="30" spans="2:16" ht="8.75" customHeight="1" x14ac:dyDescent="0.4">
      <c r="B30" s="265"/>
      <c r="C30" s="31"/>
      <c r="D30" s="199"/>
      <c r="E30" s="199"/>
      <c r="F30" s="199"/>
      <c r="G30" s="199"/>
      <c r="H30" s="199"/>
      <c r="I30" s="199"/>
      <c r="J30" s="199"/>
      <c r="K30" s="199"/>
      <c r="L30" s="199"/>
      <c r="M30" s="199"/>
      <c r="N30" s="199"/>
      <c r="O30" s="199"/>
      <c r="P30" s="222"/>
    </row>
    <row r="31" spans="2:16" ht="26.25" customHeight="1" x14ac:dyDescent="0.4">
      <c r="B31" s="99" t="s">
        <v>33</v>
      </c>
      <c r="C31" s="598" t="str">
        <f>IF(SUM(C25:E25,C28:E28)=0,"subtotal",SUM(C25:E25,C28:E28))</f>
        <v>subtotal</v>
      </c>
      <c r="D31" s="167"/>
      <c r="E31" s="167"/>
      <c r="F31" s="167"/>
      <c r="G31" s="167"/>
      <c r="H31" s="167"/>
      <c r="I31" s="167"/>
      <c r="J31" s="167"/>
      <c r="K31" s="167"/>
      <c r="L31" s="167"/>
      <c r="M31" s="167"/>
      <c r="N31" s="167"/>
      <c r="O31" s="167"/>
      <c r="P31" s="197"/>
    </row>
    <row r="32" spans="2:16" ht="9.5" customHeight="1" x14ac:dyDescent="0.4">
      <c r="B32" s="82"/>
      <c r="C32" s="83"/>
      <c r="D32" s="269"/>
      <c r="E32" s="269"/>
      <c r="F32" s="269"/>
      <c r="G32" s="269"/>
      <c r="H32" s="269"/>
      <c r="I32" s="269"/>
      <c r="J32" s="269"/>
      <c r="K32" s="269"/>
      <c r="L32" s="269"/>
      <c r="M32" s="269"/>
      <c r="N32" s="269"/>
      <c r="O32" s="269"/>
      <c r="P32" s="245"/>
    </row>
    <row r="33" spans="2:16" ht="15" customHeight="1" x14ac:dyDescent="0.4">
      <c r="B33" s="860" t="s">
        <v>0</v>
      </c>
      <c r="C33" s="861"/>
      <c r="D33" s="924" t="s">
        <v>101</v>
      </c>
      <c r="E33" s="925"/>
      <c r="F33" s="925"/>
      <c r="G33" s="925"/>
      <c r="H33" s="925"/>
      <c r="I33" s="925"/>
      <c r="J33" s="925"/>
      <c r="K33" s="925"/>
      <c r="L33" s="925"/>
      <c r="M33" s="925"/>
      <c r="N33" s="925"/>
      <c r="O33" s="925"/>
      <c r="P33" s="926"/>
    </row>
    <row r="34" spans="2:16" ht="11.25" customHeight="1" x14ac:dyDescent="0.4">
      <c r="B34" s="862"/>
      <c r="C34" s="913"/>
      <c r="D34" s="927"/>
      <c r="E34" s="928"/>
      <c r="F34" s="928"/>
      <c r="G34" s="928"/>
      <c r="H34" s="928"/>
      <c r="I34" s="928"/>
      <c r="J34" s="928"/>
      <c r="K34" s="928"/>
      <c r="L34" s="928"/>
      <c r="M34" s="928"/>
      <c r="N34" s="928"/>
      <c r="O34" s="928"/>
      <c r="P34" s="929"/>
    </row>
    <row r="35" spans="2:16" ht="6.75" customHeight="1" x14ac:dyDescent="0.4">
      <c r="B35" s="103"/>
      <c r="C35" s="104"/>
      <c r="D35" s="258"/>
      <c r="E35" s="258"/>
      <c r="F35" s="258"/>
      <c r="G35" s="258"/>
      <c r="H35" s="258"/>
      <c r="I35" s="258"/>
      <c r="J35" s="258"/>
      <c r="K35" s="258"/>
      <c r="L35" s="258"/>
      <c r="M35" s="258"/>
      <c r="N35" s="258"/>
      <c r="O35" s="258"/>
      <c r="P35" s="241"/>
    </row>
    <row r="36" spans="2:16" ht="24.75" customHeight="1" x14ac:dyDescent="0.4">
      <c r="B36" s="152" t="s">
        <v>102</v>
      </c>
      <c r="C36" s="155" t="str">
        <f>IF(SUM(C39:O39,C42:O42)=0,"subtotal",SUM(C39:O39,C42:O42))</f>
        <v>subtotal</v>
      </c>
      <c r="D36" s="167"/>
      <c r="E36" s="167"/>
      <c r="F36" s="167"/>
      <c r="G36" s="167"/>
      <c r="H36" s="167"/>
      <c r="I36" s="167"/>
      <c r="J36" s="167"/>
      <c r="K36" s="167"/>
      <c r="L36" s="167"/>
      <c r="M36" s="167"/>
      <c r="N36" s="167"/>
      <c r="O36" s="167"/>
      <c r="P36" s="185"/>
    </row>
    <row r="37" spans="2:16" ht="6.5" customHeight="1" x14ac:dyDescent="0.4">
      <c r="B37" s="152"/>
      <c r="C37" s="168"/>
      <c r="D37" s="167"/>
      <c r="E37" s="167"/>
      <c r="F37" s="167"/>
      <c r="G37" s="167"/>
      <c r="H37" s="167"/>
      <c r="I37" s="167"/>
      <c r="J37" s="167"/>
      <c r="K37" s="167"/>
      <c r="L37" s="167"/>
      <c r="M37" s="167"/>
      <c r="N37" s="167"/>
      <c r="O37" s="167"/>
      <c r="P37" s="185"/>
    </row>
    <row r="38" spans="2:16" ht="27" customHeight="1" x14ac:dyDescent="0.4">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4">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4">
      <c r="B40" s="226"/>
      <c r="C40" s="225"/>
      <c r="D40" s="225"/>
      <c r="E40" s="225"/>
      <c r="F40" s="225"/>
      <c r="G40" s="225"/>
      <c r="H40" s="225"/>
      <c r="I40" s="225"/>
      <c r="J40" s="225"/>
      <c r="K40" s="225"/>
      <c r="L40" s="225"/>
      <c r="M40" s="225"/>
      <c r="N40" s="225"/>
      <c r="O40" s="225"/>
      <c r="P40" s="238"/>
    </row>
    <row r="41" spans="2:16" ht="27" customHeight="1" x14ac:dyDescent="0.4">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4">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4">
      <c r="B43" s="226"/>
      <c r="C43" s="225"/>
      <c r="D43" s="225"/>
      <c r="E43" s="225"/>
      <c r="F43" s="225"/>
      <c r="G43" s="225"/>
      <c r="H43" s="225"/>
      <c r="I43" s="225"/>
      <c r="J43" s="225"/>
      <c r="K43" s="225"/>
      <c r="L43" s="225"/>
      <c r="M43" s="225"/>
      <c r="N43" s="225"/>
      <c r="O43" s="225"/>
      <c r="P43" s="238"/>
    </row>
    <row r="44" spans="2:16" ht="6.75" customHeight="1" x14ac:dyDescent="0.4">
      <c r="B44" s="103"/>
      <c r="C44" s="104"/>
      <c r="D44" s="258"/>
      <c r="E44" s="258"/>
      <c r="F44" s="258"/>
      <c r="G44" s="258"/>
      <c r="H44" s="258"/>
      <c r="I44" s="258"/>
      <c r="J44" s="258"/>
      <c r="K44" s="258"/>
      <c r="L44" s="258"/>
      <c r="M44" s="258"/>
      <c r="N44" s="258"/>
      <c r="O44" s="258"/>
      <c r="P44" s="241"/>
    </row>
    <row r="45" spans="2:16" ht="24.75" customHeight="1" x14ac:dyDescent="0.4">
      <c r="B45" s="152" t="s">
        <v>103</v>
      </c>
      <c r="C45" s="599" t="str">
        <f>IF(SUM(C48:O48,C51:O51)=0,"subtotal",SUM(C48:O48,C51:O51))</f>
        <v>subtotal</v>
      </c>
      <c r="D45" s="167"/>
      <c r="E45" s="167"/>
      <c r="F45" s="167"/>
      <c r="G45" s="167"/>
      <c r="H45" s="167"/>
      <c r="I45" s="167"/>
      <c r="J45" s="167"/>
      <c r="K45" s="167"/>
      <c r="L45" s="167"/>
      <c r="M45" s="167"/>
      <c r="N45" s="167"/>
      <c r="O45" s="167"/>
      <c r="P45" s="185"/>
    </row>
    <row r="46" spans="2:16" ht="6.5" customHeight="1" x14ac:dyDescent="0.4">
      <c r="B46" s="152"/>
      <c r="C46" s="168"/>
      <c r="D46" s="167"/>
      <c r="E46" s="167"/>
      <c r="F46" s="167"/>
      <c r="G46" s="167"/>
      <c r="H46" s="167"/>
      <c r="I46" s="167"/>
      <c r="J46" s="167"/>
      <c r="K46" s="167"/>
      <c r="L46" s="167"/>
      <c r="M46" s="167"/>
      <c r="N46" s="167"/>
      <c r="O46" s="167"/>
      <c r="P46" s="185"/>
    </row>
    <row r="47" spans="2:16" ht="27" customHeight="1" x14ac:dyDescent="0.4">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4">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4">
      <c r="B49" s="226"/>
      <c r="C49" s="225"/>
      <c r="D49" s="225"/>
      <c r="E49" s="225"/>
      <c r="F49" s="225"/>
      <c r="G49" s="225"/>
      <c r="H49" s="225"/>
      <c r="I49" s="225"/>
      <c r="J49" s="225"/>
      <c r="K49" s="225"/>
      <c r="L49" s="225"/>
      <c r="M49" s="225"/>
      <c r="N49" s="225"/>
      <c r="O49" s="225"/>
      <c r="P49" s="238"/>
    </row>
    <row r="50" spans="2:18" ht="27" customHeight="1" x14ac:dyDescent="0.4">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4">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4">
      <c r="B52" s="226"/>
      <c r="C52" s="225"/>
      <c r="D52" s="225"/>
      <c r="E52" s="225"/>
      <c r="F52" s="225"/>
      <c r="G52" s="225"/>
      <c r="H52" s="225"/>
      <c r="I52" s="225"/>
      <c r="J52" s="225"/>
      <c r="K52" s="225"/>
      <c r="L52" s="225"/>
      <c r="M52" s="225"/>
      <c r="N52" s="225"/>
      <c r="O52" s="225"/>
      <c r="P52" s="238"/>
    </row>
    <row r="53" spans="2:18" ht="6.75" customHeight="1" x14ac:dyDescent="0.4">
      <c r="B53" s="103"/>
      <c r="C53" s="104"/>
      <c r="D53" s="258"/>
      <c r="E53" s="258"/>
      <c r="F53" s="258"/>
      <c r="G53" s="258"/>
      <c r="H53" s="258"/>
      <c r="I53" s="258"/>
      <c r="J53" s="258"/>
      <c r="K53" s="258"/>
      <c r="L53" s="258"/>
      <c r="M53" s="258"/>
      <c r="N53" s="258"/>
      <c r="O53" s="258"/>
      <c r="P53" s="241"/>
    </row>
    <row r="54" spans="2:18" ht="24.75" customHeight="1" x14ac:dyDescent="0.4">
      <c r="B54" s="152" t="s">
        <v>75</v>
      </c>
      <c r="C54" s="599" t="str">
        <f>IF(SUM(C57:O57,C60:O60)=0,"subtotal",SUM(C57:O57,C60:O60))</f>
        <v>subtotal</v>
      </c>
      <c r="D54" s="167"/>
      <c r="E54" s="167"/>
      <c r="F54" s="167"/>
      <c r="G54" s="167"/>
      <c r="H54" s="167"/>
      <c r="I54" s="167"/>
      <c r="J54" s="167"/>
      <c r="K54" s="167"/>
      <c r="L54" s="167"/>
      <c r="M54" s="167"/>
      <c r="N54" s="167"/>
      <c r="O54" s="167"/>
      <c r="P54" s="185"/>
    </row>
    <row r="55" spans="2:18" ht="6.5" customHeight="1" x14ac:dyDescent="0.4">
      <c r="B55" s="152"/>
      <c r="C55" s="168"/>
      <c r="D55" s="167"/>
      <c r="E55" s="167"/>
      <c r="F55" s="167"/>
      <c r="G55" s="167"/>
      <c r="H55" s="167"/>
      <c r="I55" s="167"/>
      <c r="J55" s="167"/>
      <c r="K55" s="167"/>
      <c r="L55" s="167"/>
      <c r="M55" s="167"/>
      <c r="N55" s="167"/>
      <c r="O55" s="167"/>
      <c r="P55" s="185"/>
    </row>
    <row r="56" spans="2:18" ht="27" customHeight="1" x14ac:dyDescent="0.4">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4">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4">
      <c r="B58" s="226"/>
      <c r="C58" s="225"/>
      <c r="D58" s="225"/>
      <c r="E58" s="225"/>
      <c r="F58" s="225"/>
      <c r="G58" s="225"/>
      <c r="H58" s="225"/>
      <c r="I58" s="225"/>
      <c r="J58" s="225"/>
      <c r="K58" s="225"/>
      <c r="L58" s="225"/>
      <c r="M58" s="225"/>
      <c r="N58" s="225"/>
      <c r="O58" s="225"/>
      <c r="P58" s="238"/>
    </row>
    <row r="59" spans="2:18" ht="27" customHeight="1" x14ac:dyDescent="0.4">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4">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4">
      <c r="B61" s="226"/>
      <c r="C61" s="225"/>
      <c r="D61" s="225"/>
      <c r="E61" s="225"/>
      <c r="F61" s="225"/>
      <c r="G61" s="225"/>
      <c r="H61" s="225"/>
      <c r="I61" s="225"/>
      <c r="J61" s="225"/>
      <c r="K61" s="225"/>
      <c r="L61" s="225"/>
      <c r="M61" s="225"/>
      <c r="N61" s="225"/>
      <c r="O61" s="225"/>
      <c r="P61" s="238"/>
    </row>
    <row r="62" spans="2:18" s="170" customFormat="1" ht="27" customHeight="1" x14ac:dyDescent="0.4">
      <c r="B62" s="930"/>
      <c r="C62" s="930"/>
      <c r="D62" s="930"/>
      <c r="E62" s="930"/>
      <c r="F62" s="930"/>
      <c r="G62" s="930"/>
      <c r="H62" s="930"/>
      <c r="I62" s="930"/>
      <c r="J62" s="930"/>
      <c r="K62" s="930"/>
      <c r="L62" s="930"/>
      <c r="M62" s="930"/>
      <c r="N62" s="930"/>
      <c r="O62" s="930"/>
      <c r="P62" s="930"/>
      <c r="Q62" s="267"/>
      <c r="R62" s="267"/>
    </row>
    <row r="63" spans="2:18" s="170" customFormat="1" ht="19.5" customHeight="1" x14ac:dyDescent="0.4">
      <c r="B63" s="931"/>
      <c r="C63" s="931"/>
      <c r="D63" s="932"/>
      <c r="E63" s="932"/>
      <c r="F63" s="932"/>
      <c r="G63" s="932"/>
      <c r="H63" s="932"/>
      <c r="I63" s="932"/>
      <c r="J63" s="932"/>
      <c r="K63" s="932"/>
      <c r="L63" s="932"/>
      <c r="M63" s="932"/>
      <c r="N63" s="932"/>
      <c r="O63" s="932"/>
      <c r="P63" s="176"/>
    </row>
    <row r="64" spans="2:18" s="170" customFormat="1" ht="8" customHeight="1" x14ac:dyDescent="0.4">
      <c r="B64" s="180"/>
      <c r="C64" s="180"/>
      <c r="D64" s="179"/>
      <c r="E64" s="179"/>
      <c r="F64" s="179"/>
      <c r="G64" s="179"/>
      <c r="H64" s="179"/>
      <c r="I64" s="179"/>
      <c r="J64" s="179"/>
      <c r="K64" s="179"/>
      <c r="L64" s="179"/>
      <c r="M64" s="179"/>
      <c r="N64" s="179"/>
      <c r="O64" s="179"/>
      <c r="P64" s="176"/>
    </row>
    <row r="65" spans="2:18" s="170" customFormat="1" ht="19.25" customHeight="1" x14ac:dyDescent="0.4">
      <c r="B65" s="180"/>
      <c r="C65" s="933"/>
      <c r="D65" s="933"/>
      <c r="E65" s="934"/>
      <c r="F65" s="934"/>
      <c r="G65" s="934"/>
      <c r="H65" s="934"/>
      <c r="I65" s="179"/>
      <c r="J65" s="179"/>
      <c r="K65" s="179"/>
      <c r="L65" s="179"/>
      <c r="M65" s="179"/>
      <c r="N65" s="179"/>
      <c r="O65" s="179"/>
      <c r="P65" s="176"/>
    </row>
    <row r="66" spans="2:18" s="170" customFormat="1" ht="20.25" customHeight="1" x14ac:dyDescent="0.4">
      <c r="B66" s="180"/>
      <c r="C66" s="174"/>
      <c r="D66" s="173"/>
      <c r="E66" s="174"/>
      <c r="F66" s="173"/>
      <c r="G66" s="174"/>
      <c r="H66" s="173"/>
      <c r="I66" s="179"/>
      <c r="J66" s="179"/>
      <c r="K66" s="179"/>
      <c r="L66" s="179"/>
      <c r="M66" s="179"/>
      <c r="N66" s="179"/>
      <c r="O66" s="179"/>
      <c r="P66" s="176"/>
    </row>
    <row r="67" spans="2:18" s="170" customFormat="1" ht="11" customHeight="1" x14ac:dyDescent="0.4">
      <c r="B67" s="180"/>
      <c r="C67" s="180"/>
      <c r="D67" s="179"/>
      <c r="E67" s="179"/>
      <c r="F67" s="179"/>
      <c r="G67" s="179"/>
      <c r="H67" s="179"/>
      <c r="I67" s="179"/>
      <c r="J67" s="179"/>
      <c r="K67" s="179"/>
      <c r="L67" s="179"/>
      <c r="M67" s="179"/>
      <c r="N67" s="179"/>
      <c r="O67" s="179"/>
      <c r="P67" s="176"/>
    </row>
    <row r="68" spans="2:18" s="170" customFormat="1" ht="21.75" customHeight="1" x14ac:dyDescent="0.4">
      <c r="B68" s="171"/>
      <c r="C68" s="177"/>
      <c r="D68" s="177"/>
      <c r="E68" s="177"/>
      <c r="F68" s="177"/>
      <c r="G68" s="177"/>
      <c r="H68" s="177"/>
      <c r="I68" s="179"/>
      <c r="J68" s="179"/>
      <c r="K68" s="179"/>
      <c r="L68" s="179"/>
      <c r="M68" s="179"/>
      <c r="N68" s="179"/>
      <c r="O68" s="179"/>
      <c r="P68" s="176"/>
    </row>
    <row r="69" spans="2:18" s="170" customFormat="1" ht="7.5" customHeight="1" x14ac:dyDescent="0.4">
      <c r="B69" s="171"/>
      <c r="C69" s="177"/>
      <c r="D69" s="179"/>
      <c r="E69" s="179"/>
      <c r="F69" s="179"/>
      <c r="G69" s="179"/>
      <c r="H69" s="179"/>
      <c r="I69" s="179"/>
      <c r="J69" s="179"/>
      <c r="K69" s="179"/>
      <c r="L69" s="179"/>
      <c r="M69" s="179"/>
      <c r="N69" s="179"/>
      <c r="O69" s="179"/>
      <c r="P69" s="176"/>
    </row>
    <row r="70" spans="2:18" s="170" customFormat="1" ht="8.75" customHeight="1" x14ac:dyDescent="0.4">
      <c r="B70" s="171"/>
      <c r="C70" s="177"/>
      <c r="D70" s="179"/>
      <c r="E70" s="179"/>
      <c r="F70" s="179"/>
      <c r="G70" s="179"/>
      <c r="H70" s="179"/>
      <c r="I70" s="179"/>
      <c r="J70" s="179"/>
      <c r="K70" s="179"/>
      <c r="L70" s="179"/>
      <c r="M70" s="179"/>
      <c r="N70" s="179"/>
      <c r="O70" s="179"/>
      <c r="P70" s="176"/>
    </row>
    <row r="71" spans="2:18" s="170" customFormat="1" ht="23" customHeight="1" x14ac:dyDescent="0.4">
      <c r="B71" s="171"/>
      <c r="C71" s="177"/>
      <c r="D71" s="177"/>
      <c r="E71" s="177"/>
      <c r="F71" s="177"/>
      <c r="G71" s="177"/>
      <c r="H71" s="177"/>
      <c r="I71" s="179"/>
      <c r="J71" s="179"/>
      <c r="K71" s="179"/>
      <c r="L71" s="179"/>
      <c r="M71" s="179"/>
      <c r="N71" s="179"/>
      <c r="O71" s="179"/>
      <c r="P71" s="176"/>
    </row>
    <row r="72" spans="2:18" ht="9" customHeight="1" x14ac:dyDescent="0.4">
      <c r="B72" s="225"/>
      <c r="C72" s="225"/>
      <c r="D72" s="225"/>
      <c r="E72" s="225"/>
      <c r="F72" s="225"/>
      <c r="G72" s="225"/>
      <c r="H72" s="225"/>
      <c r="I72" s="225"/>
      <c r="J72" s="115"/>
      <c r="K72" s="225"/>
      <c r="L72" s="225"/>
      <c r="M72" s="225"/>
      <c r="N72" s="225"/>
      <c r="O72" s="225"/>
      <c r="P72" s="225"/>
    </row>
    <row r="73" spans="2:18" x14ac:dyDescent="0.4">
      <c r="B73" s="15"/>
      <c r="C73" s="16"/>
      <c r="D73" s="16"/>
      <c r="E73" s="16"/>
      <c r="F73" s="16"/>
      <c r="G73" s="16"/>
      <c r="H73" s="16"/>
      <c r="I73" s="16"/>
      <c r="J73" s="16"/>
      <c r="K73" s="16"/>
      <c r="L73" s="16"/>
      <c r="M73" s="16"/>
      <c r="N73" s="16"/>
      <c r="O73" s="17"/>
      <c r="P73" s="241"/>
    </row>
    <row r="74" spans="2:18" ht="20.25" customHeight="1" x14ac:dyDescent="0.4">
      <c r="B74" s="18" t="s">
        <v>34</v>
      </c>
      <c r="C74" s="920" t="str">
        <f>C2</f>
        <v>Afya Nyota Ya Bonde</v>
      </c>
      <c r="D74" s="920"/>
      <c r="E74" s="920"/>
      <c r="F74" s="920"/>
      <c r="H74" s="921" t="s">
        <v>70</v>
      </c>
      <c r="I74" s="921"/>
      <c r="J74" s="921"/>
      <c r="K74" s="59" t="str">
        <f>K2</f>
        <v>DSD</v>
      </c>
      <c r="L74" s="205"/>
      <c r="M74" s="6" t="s">
        <v>35</v>
      </c>
      <c r="N74" s="827">
        <f>N2</f>
        <v>0</v>
      </c>
      <c r="O74" s="827"/>
      <c r="P74" s="185"/>
    </row>
    <row r="75" spans="2:18" ht="18.75" customHeight="1" x14ac:dyDescent="0.4">
      <c r="B75" s="522" t="str">
        <f>_xlfn.CONCAT(K2,": HTS_SELF")</f>
        <v>DSD: HTS_SELF</v>
      </c>
      <c r="C75" s="523"/>
      <c r="D75" s="523"/>
      <c r="E75" s="523"/>
      <c r="F75" s="523"/>
      <c r="G75" s="523"/>
      <c r="H75" s="523"/>
      <c r="I75" s="523"/>
      <c r="J75" s="523"/>
      <c r="K75" s="523"/>
      <c r="L75" s="523"/>
      <c r="M75" s="523"/>
      <c r="N75" s="523"/>
      <c r="O75" s="523"/>
      <c r="P75" s="524"/>
      <c r="Q75" s="266"/>
      <c r="R75" s="266"/>
    </row>
    <row r="76" spans="2:18" ht="48" customHeight="1" x14ac:dyDescent="0.4">
      <c r="B76" s="844" t="s">
        <v>0</v>
      </c>
      <c r="C76" s="922"/>
      <c r="D76" s="923" t="s">
        <v>107</v>
      </c>
      <c r="E76" s="923"/>
      <c r="F76" s="923"/>
      <c r="G76" s="923"/>
      <c r="H76" s="923"/>
      <c r="I76" s="923"/>
      <c r="J76" s="923"/>
      <c r="K76" s="923"/>
      <c r="L76" s="923"/>
      <c r="M76" s="923"/>
      <c r="N76" s="923"/>
      <c r="O76" s="923"/>
      <c r="P76" s="197"/>
    </row>
    <row r="77" spans="2:18" ht="8" customHeight="1" x14ac:dyDescent="0.4">
      <c r="B77" s="77"/>
      <c r="C77" s="78"/>
      <c r="D77" s="199"/>
      <c r="E77" s="199"/>
      <c r="F77" s="199"/>
      <c r="G77" s="199"/>
      <c r="H77" s="199"/>
      <c r="I77" s="199"/>
      <c r="J77" s="199"/>
      <c r="K77" s="199"/>
      <c r="L77" s="199"/>
      <c r="M77" s="199"/>
      <c r="N77" s="199"/>
      <c r="O77" s="199"/>
      <c r="P77" s="222"/>
    </row>
    <row r="78" spans="2:18" ht="5.25" customHeight="1" x14ac:dyDescent="0.4">
      <c r="B78" s="265"/>
      <c r="C78" s="31"/>
      <c r="D78" s="199"/>
      <c r="E78" s="199"/>
      <c r="F78" s="199"/>
      <c r="G78" s="199"/>
      <c r="H78" s="199"/>
      <c r="I78" s="199"/>
      <c r="J78" s="199"/>
      <c r="K78" s="199"/>
      <c r="L78" s="199"/>
      <c r="M78" s="199"/>
      <c r="N78" s="199"/>
      <c r="O78" s="199"/>
      <c r="P78" s="222"/>
    </row>
    <row r="79" spans="2:18" ht="28.25" customHeight="1" x14ac:dyDescent="0.4">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5" customHeight="1" x14ac:dyDescent="0.4">
      <c r="B80" s="33"/>
      <c r="C80" s="180"/>
      <c r="D80" s="167"/>
      <c r="E80" s="167"/>
      <c r="F80" s="167"/>
      <c r="G80" s="167"/>
      <c r="H80" s="167"/>
      <c r="I80" s="167"/>
      <c r="J80" s="167"/>
      <c r="K80" s="167"/>
      <c r="L80" s="167"/>
      <c r="M80" s="167"/>
      <c r="N80" s="167"/>
      <c r="O80" s="167"/>
      <c r="P80" s="197"/>
    </row>
    <row r="81" spans="2:16" ht="1.25" customHeight="1" x14ac:dyDescent="0.4">
      <c r="B81" s="99"/>
      <c r="C81" s="168"/>
      <c r="D81" s="167"/>
      <c r="E81" s="167"/>
      <c r="F81" s="167"/>
      <c r="G81" s="167"/>
      <c r="H81" s="167"/>
      <c r="I81" s="167"/>
      <c r="J81" s="167"/>
      <c r="K81" s="167"/>
      <c r="L81" s="167"/>
      <c r="M81" s="167"/>
      <c r="N81" s="167"/>
      <c r="O81" s="167"/>
      <c r="P81" s="197"/>
    </row>
    <row r="82" spans="2:16" ht="24.75" customHeight="1" x14ac:dyDescent="0.4">
      <c r="B82" s="839" t="s">
        <v>0</v>
      </c>
      <c r="C82" s="840"/>
      <c r="D82" s="944" t="s">
        <v>104</v>
      </c>
      <c r="E82" s="945"/>
      <c r="F82" s="945"/>
      <c r="G82" s="945"/>
      <c r="H82" s="945"/>
      <c r="I82" s="945"/>
      <c r="J82" s="945"/>
      <c r="K82" s="945"/>
      <c r="L82" s="945"/>
      <c r="M82" s="945"/>
      <c r="N82" s="945"/>
      <c r="O82" s="946"/>
      <c r="P82" s="222"/>
    </row>
    <row r="83" spans="2:16" ht="15" customHeight="1" x14ac:dyDescent="0.4">
      <c r="B83" s="33"/>
      <c r="C83" s="180"/>
      <c r="D83" s="167"/>
      <c r="E83" s="167"/>
      <c r="F83" s="167"/>
      <c r="G83" s="167"/>
      <c r="H83" s="167"/>
      <c r="I83" s="167"/>
      <c r="J83" s="167"/>
      <c r="K83" s="167"/>
      <c r="L83" s="167"/>
      <c r="M83" s="167"/>
      <c r="N83" s="167"/>
      <c r="O83" s="199"/>
      <c r="P83" s="222"/>
    </row>
    <row r="84" spans="2:16" ht="9" customHeight="1" x14ac:dyDescent="0.4">
      <c r="B84" s="935"/>
      <c r="C84" s="264"/>
      <c r="D84" s="264"/>
      <c r="E84" s="264"/>
      <c r="F84" s="264"/>
      <c r="G84" s="264"/>
      <c r="H84" s="264"/>
      <c r="I84" s="264"/>
      <c r="J84" s="264"/>
      <c r="K84" s="264"/>
      <c r="L84" s="264"/>
      <c r="M84" s="264"/>
      <c r="N84" s="264"/>
      <c r="O84" s="264"/>
      <c r="P84" s="263"/>
    </row>
    <row r="85" spans="2:16" ht="27.75" x14ac:dyDescent="0.4">
      <c r="B85" s="936"/>
      <c r="C85" s="262" t="s">
        <v>5</v>
      </c>
      <c r="D85" s="261" t="s">
        <v>24</v>
      </c>
      <c r="E85" s="261" t="s">
        <v>25</v>
      </c>
      <c r="F85" s="261" t="s">
        <v>26</v>
      </c>
      <c r="G85" s="261" t="s">
        <v>27</v>
      </c>
      <c r="H85" s="261" t="s">
        <v>28</v>
      </c>
      <c r="I85" s="261" t="s">
        <v>29</v>
      </c>
      <c r="J85" s="261" t="s">
        <v>30</v>
      </c>
      <c r="K85" s="261" t="s">
        <v>31</v>
      </c>
      <c r="L85" s="136" t="s">
        <v>32</v>
      </c>
      <c r="M85" s="937"/>
      <c r="N85" s="937"/>
      <c r="O85" s="937"/>
      <c r="P85" s="938"/>
    </row>
    <row r="86" spans="2:16" x14ac:dyDescent="0.4">
      <c r="B86" s="187"/>
      <c r="C86" s="186"/>
      <c r="D86" s="166"/>
      <c r="E86" s="186"/>
      <c r="F86" s="166"/>
      <c r="G86" s="186"/>
      <c r="H86" s="166"/>
      <c r="I86" s="186"/>
      <c r="J86" s="166"/>
      <c r="K86" s="186"/>
      <c r="L86" s="166"/>
      <c r="M86" s="186"/>
      <c r="N86" s="166"/>
      <c r="O86" s="166"/>
      <c r="P86" s="241"/>
    </row>
    <row r="87" spans="2:16" ht="24" customHeight="1" x14ac:dyDescent="0.4">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4">
      <c r="B88" s="29"/>
      <c r="C88" s="25"/>
      <c r="D88" s="25"/>
      <c r="E88" s="25"/>
      <c r="F88" s="25"/>
      <c r="G88" s="25"/>
      <c r="H88" s="25"/>
      <c r="I88" s="25"/>
      <c r="J88" s="25"/>
      <c r="K88" s="25"/>
      <c r="L88" s="25"/>
      <c r="M88" s="25"/>
      <c r="N88" s="25"/>
      <c r="O88" s="25"/>
      <c r="P88" s="181"/>
    </row>
    <row r="89" spans="2:16" ht="8.25" customHeight="1" x14ac:dyDescent="0.4">
      <c r="B89" s="184"/>
      <c r="C89" s="183"/>
      <c r="D89" s="223"/>
      <c r="E89" s="183"/>
      <c r="F89" s="223"/>
      <c r="G89" s="183"/>
      <c r="H89" s="223"/>
      <c r="I89" s="183"/>
      <c r="J89" s="223"/>
      <c r="K89" s="183"/>
      <c r="L89" s="223"/>
      <c r="M89" s="183"/>
      <c r="N89" s="223"/>
      <c r="O89" s="223"/>
      <c r="P89" s="182"/>
    </row>
    <row r="90" spans="2:16" ht="22.5" customHeight="1" x14ac:dyDescent="0.4">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4">
      <c r="B91" s="29"/>
      <c r="C91" s="25"/>
      <c r="D91" s="25"/>
      <c r="E91" s="25"/>
      <c r="F91" s="25"/>
      <c r="G91" s="25"/>
      <c r="H91" s="25"/>
      <c r="I91" s="25"/>
      <c r="J91" s="25"/>
      <c r="K91" s="25"/>
      <c r="L91" s="25"/>
      <c r="M91" s="25"/>
      <c r="N91" s="25"/>
      <c r="O91" s="25"/>
      <c r="P91" s="181"/>
    </row>
    <row r="92" spans="2:16" ht="8.75" customHeight="1" x14ac:dyDescent="0.4">
      <c r="B92" s="260"/>
      <c r="C92" s="259"/>
      <c r="D92" s="258"/>
      <c r="E92" s="258"/>
      <c r="F92" s="258"/>
      <c r="G92" s="258"/>
      <c r="H92" s="258"/>
      <c r="I92" s="258"/>
      <c r="J92" s="258"/>
      <c r="K92" s="258"/>
      <c r="L92" s="258"/>
      <c r="M92" s="258"/>
      <c r="N92" s="258"/>
      <c r="O92" s="258"/>
      <c r="P92" s="241"/>
    </row>
    <row r="93" spans="2:16" ht="26.25" customHeight="1" x14ac:dyDescent="0.4">
      <c r="B93" s="152" t="s">
        <v>33</v>
      </c>
      <c r="C93" s="600" t="str">
        <f>IF(SUM(C87:L87,C90:L90)=0,"subtotal",SUM(C87:L87,C90:L90))</f>
        <v>subtotal</v>
      </c>
      <c r="D93" s="167"/>
      <c r="E93" s="167"/>
      <c r="F93" s="167"/>
      <c r="G93" s="167"/>
      <c r="H93" s="167"/>
      <c r="I93" s="167"/>
      <c r="J93" s="167"/>
      <c r="K93" s="167"/>
      <c r="L93" s="167"/>
      <c r="M93" s="167"/>
      <c r="N93" s="167"/>
      <c r="O93" s="167"/>
      <c r="P93" s="185"/>
    </row>
    <row r="94" spans="2:16" ht="9.5" customHeight="1" x14ac:dyDescent="0.4">
      <c r="B94" s="257"/>
      <c r="C94" s="108"/>
      <c r="D94" s="256"/>
      <c r="E94" s="256"/>
      <c r="F94" s="256"/>
      <c r="G94" s="256"/>
      <c r="H94" s="256"/>
      <c r="I94" s="256"/>
      <c r="J94" s="256"/>
      <c r="K94" s="256"/>
      <c r="L94" s="256"/>
      <c r="M94" s="256"/>
      <c r="N94" s="256"/>
      <c r="O94" s="256"/>
      <c r="P94" s="238"/>
    </row>
    <row r="95" spans="2:16" ht="24.75" customHeight="1" x14ac:dyDescent="0.4">
      <c r="B95" s="839" t="s">
        <v>0</v>
      </c>
      <c r="C95" s="840"/>
      <c r="D95" s="944" t="s">
        <v>105</v>
      </c>
      <c r="E95" s="945"/>
      <c r="F95" s="945"/>
      <c r="G95" s="945"/>
      <c r="H95" s="945"/>
      <c r="I95" s="945"/>
      <c r="J95" s="945"/>
      <c r="K95" s="945"/>
      <c r="L95" s="945"/>
      <c r="M95" s="945"/>
      <c r="N95" s="945"/>
      <c r="O95" s="946"/>
      <c r="P95" s="222"/>
    </row>
    <row r="96" spans="2:16" ht="15" customHeight="1" x14ac:dyDescent="0.4">
      <c r="B96" s="33"/>
      <c r="C96" s="180"/>
      <c r="D96" s="167"/>
      <c r="E96" s="167"/>
      <c r="F96" s="167"/>
      <c r="G96" s="167"/>
      <c r="H96" s="167"/>
      <c r="I96" s="167"/>
      <c r="J96" s="167"/>
      <c r="K96" s="167"/>
      <c r="L96" s="167"/>
      <c r="M96" s="167"/>
      <c r="N96" s="167"/>
      <c r="O96" s="199"/>
      <c r="P96" s="222"/>
    </row>
    <row r="97" spans="2:16" ht="9" customHeight="1" x14ac:dyDescent="0.4">
      <c r="B97" s="935"/>
      <c r="C97" s="264"/>
      <c r="D97" s="264"/>
      <c r="E97" s="264"/>
      <c r="F97" s="264"/>
      <c r="G97" s="264"/>
      <c r="H97" s="264"/>
      <c r="I97" s="264"/>
      <c r="J97" s="264"/>
      <c r="K97" s="264"/>
      <c r="L97" s="264"/>
      <c r="M97" s="264"/>
      <c r="N97" s="264"/>
      <c r="O97" s="264"/>
      <c r="P97" s="263"/>
    </row>
    <row r="98" spans="2:16" ht="27.75" x14ac:dyDescent="0.4">
      <c r="B98" s="936"/>
      <c r="C98" s="262" t="s">
        <v>5</v>
      </c>
      <c r="D98" s="261" t="s">
        <v>24</v>
      </c>
      <c r="E98" s="261" t="s">
        <v>25</v>
      </c>
      <c r="F98" s="261" t="s">
        <v>26</v>
      </c>
      <c r="G98" s="261" t="s">
        <v>27</v>
      </c>
      <c r="H98" s="261" t="s">
        <v>28</v>
      </c>
      <c r="I98" s="261" t="s">
        <v>29</v>
      </c>
      <c r="J98" s="261" t="s">
        <v>30</v>
      </c>
      <c r="K98" s="261" t="s">
        <v>31</v>
      </c>
      <c r="L98" s="136" t="s">
        <v>32</v>
      </c>
      <c r="M98" s="937"/>
      <c r="N98" s="937"/>
      <c r="O98" s="937"/>
      <c r="P98" s="938"/>
    </row>
    <row r="99" spans="2:16" x14ac:dyDescent="0.4">
      <c r="B99" s="187"/>
      <c r="C99" s="186"/>
      <c r="D99" s="166"/>
      <c r="E99" s="186"/>
      <c r="F99" s="166"/>
      <c r="G99" s="186"/>
      <c r="H99" s="166"/>
      <c r="I99" s="186"/>
      <c r="J99" s="166"/>
      <c r="K99" s="186"/>
      <c r="L99" s="166"/>
      <c r="M99" s="186"/>
      <c r="N99" s="166"/>
      <c r="O99" s="166"/>
      <c r="P99" s="241"/>
    </row>
    <row r="100" spans="2:16" ht="24" customHeight="1" x14ac:dyDescent="0.4">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4">
      <c r="B101" s="29"/>
      <c r="C101" s="25"/>
      <c r="D101" s="25"/>
      <c r="E101" s="25"/>
      <c r="F101" s="25"/>
      <c r="G101" s="25"/>
      <c r="H101" s="25"/>
      <c r="I101" s="25"/>
      <c r="J101" s="25"/>
      <c r="K101" s="25"/>
      <c r="L101" s="25"/>
      <c r="M101" s="25"/>
      <c r="N101" s="25"/>
      <c r="O101" s="25"/>
      <c r="P101" s="181"/>
    </row>
    <row r="102" spans="2:16" ht="8.25" customHeight="1" x14ac:dyDescent="0.4">
      <c r="B102" s="184"/>
      <c r="C102" s="183"/>
      <c r="D102" s="223"/>
      <c r="E102" s="183"/>
      <c r="F102" s="223"/>
      <c r="G102" s="183"/>
      <c r="H102" s="223"/>
      <c r="I102" s="183"/>
      <c r="J102" s="223"/>
      <c r="K102" s="183"/>
      <c r="L102" s="223"/>
      <c r="M102" s="183"/>
      <c r="N102" s="223"/>
      <c r="O102" s="223"/>
      <c r="P102" s="182"/>
    </row>
    <row r="103" spans="2:16" ht="22.5" customHeight="1" x14ac:dyDescent="0.4">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4">
      <c r="B104" s="29"/>
      <c r="C104" s="25"/>
      <c r="D104" s="25"/>
      <c r="E104" s="25"/>
      <c r="F104" s="25"/>
      <c r="G104" s="25"/>
      <c r="H104" s="25"/>
      <c r="I104" s="25"/>
      <c r="J104" s="25"/>
      <c r="K104" s="25"/>
      <c r="L104" s="25"/>
      <c r="M104" s="25"/>
      <c r="N104" s="25"/>
      <c r="O104" s="25"/>
      <c r="P104" s="181"/>
    </row>
    <row r="105" spans="2:16" ht="8.75" customHeight="1" x14ac:dyDescent="0.4">
      <c r="B105" s="260"/>
      <c r="C105" s="259"/>
      <c r="D105" s="258"/>
      <c r="E105" s="258"/>
      <c r="F105" s="258"/>
      <c r="G105" s="258"/>
      <c r="H105" s="258"/>
      <c r="I105" s="258"/>
      <c r="J105" s="258"/>
      <c r="K105" s="258"/>
      <c r="L105" s="258"/>
      <c r="M105" s="258"/>
      <c r="N105" s="258"/>
      <c r="O105" s="258"/>
      <c r="P105" s="241"/>
    </row>
    <row r="106" spans="2:16" ht="26.25" customHeight="1" x14ac:dyDescent="0.4">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5" customHeight="1" x14ac:dyDescent="0.4">
      <c r="B107" s="257"/>
      <c r="C107" s="108"/>
      <c r="D107" s="256"/>
      <c r="E107" s="256"/>
      <c r="F107" s="256"/>
      <c r="G107" s="256"/>
      <c r="H107" s="256"/>
      <c r="I107" s="256"/>
      <c r="J107" s="256"/>
      <c r="K107" s="256"/>
      <c r="L107" s="256"/>
      <c r="M107" s="256"/>
      <c r="N107" s="256"/>
      <c r="O107" s="256"/>
      <c r="P107" s="238"/>
    </row>
    <row r="108" spans="2:16" ht="8.75" customHeight="1" x14ac:dyDescent="0.4">
      <c r="B108" s="260"/>
      <c r="C108" s="259"/>
      <c r="D108" s="258"/>
      <c r="E108" s="258"/>
      <c r="F108" s="258"/>
      <c r="G108" s="258"/>
      <c r="H108" s="258"/>
      <c r="I108" s="258"/>
      <c r="J108" s="258"/>
      <c r="K108" s="258"/>
      <c r="L108" s="258"/>
      <c r="M108" s="258"/>
      <c r="N108" s="258"/>
      <c r="O108" s="258"/>
      <c r="P108" s="241"/>
    </row>
    <row r="109" spans="2:16" ht="26.25" customHeight="1" x14ac:dyDescent="0.4">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5" customHeight="1" x14ac:dyDescent="0.4">
      <c r="B110" s="257"/>
      <c r="C110" s="108"/>
      <c r="D110" s="256"/>
      <c r="E110" s="256"/>
      <c r="F110" s="256"/>
      <c r="G110" s="256"/>
      <c r="H110" s="256"/>
      <c r="I110" s="256"/>
      <c r="J110" s="256"/>
      <c r="K110" s="256"/>
      <c r="L110" s="256"/>
      <c r="M110" s="256"/>
      <c r="N110" s="256"/>
      <c r="O110" s="256"/>
      <c r="P110" s="238"/>
    </row>
    <row r="111" spans="2:16" ht="35.25" customHeight="1" x14ac:dyDescent="0.4">
      <c r="B111" s="864" t="s">
        <v>3</v>
      </c>
      <c r="C111" s="939"/>
      <c r="D111" s="940" t="s">
        <v>108</v>
      </c>
      <c r="E111" s="941"/>
      <c r="F111" s="941"/>
      <c r="G111" s="941"/>
      <c r="H111" s="941"/>
      <c r="I111" s="941"/>
      <c r="J111" s="941"/>
      <c r="K111" s="941"/>
      <c r="L111" s="941"/>
      <c r="M111" s="941"/>
      <c r="N111" s="941"/>
      <c r="O111" s="941"/>
      <c r="P111" s="222"/>
    </row>
    <row r="112" spans="2:16" ht="6" customHeight="1" x14ac:dyDescent="0.4">
      <c r="B112" s="255"/>
      <c r="C112" s="19"/>
      <c r="E112" s="19"/>
      <c r="F112" s="20"/>
      <c r="G112" s="20"/>
      <c r="H112" s="20"/>
      <c r="I112" s="20"/>
      <c r="J112" s="20"/>
      <c r="K112" s="20"/>
      <c r="L112" s="20"/>
      <c r="M112" s="20"/>
      <c r="N112" s="20"/>
      <c r="O112" s="20"/>
      <c r="P112" s="222"/>
    </row>
    <row r="113" spans="2:16" x14ac:dyDescent="0.4">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4">
      <c r="B114" s="251"/>
      <c r="C114" s="250"/>
      <c r="D114" s="188"/>
      <c r="E114" s="249"/>
      <c r="F114" s="166"/>
      <c r="G114" s="166"/>
      <c r="H114" s="166"/>
      <c r="I114" s="166"/>
      <c r="J114" s="166"/>
      <c r="K114" s="166"/>
      <c r="L114" s="166"/>
      <c r="M114" s="166"/>
      <c r="N114" s="166"/>
      <c r="O114" s="166"/>
      <c r="P114" s="197"/>
    </row>
    <row r="115" spans="2:16" ht="6.5" customHeight="1" x14ac:dyDescent="0.4">
      <c r="B115" s="248"/>
      <c r="C115" s="166"/>
      <c r="D115" s="166"/>
      <c r="E115" s="244"/>
      <c r="F115" s="223"/>
      <c r="G115" s="223"/>
      <c r="H115" s="223"/>
      <c r="I115" s="223"/>
      <c r="J115" s="223"/>
      <c r="K115" s="223"/>
      <c r="L115" s="223"/>
      <c r="M115" s="223"/>
      <c r="N115" s="223"/>
      <c r="O115" s="223"/>
      <c r="P115" s="222"/>
    </row>
    <row r="116" spans="2:16" ht="25.5" customHeight="1" x14ac:dyDescent="0.4">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25" customHeight="1" x14ac:dyDescent="0.4">
      <c r="B117" s="246"/>
      <c r="C117" s="602"/>
      <c r="D117" s="602"/>
      <c r="E117" s="29"/>
      <c r="F117" s="25"/>
      <c r="G117" s="25"/>
      <c r="H117" s="25"/>
      <c r="I117" s="25"/>
      <c r="J117" s="25"/>
      <c r="K117" s="25"/>
      <c r="L117" s="25"/>
      <c r="M117" s="25"/>
      <c r="N117" s="25"/>
      <c r="O117" s="25"/>
      <c r="P117" s="245"/>
    </row>
    <row r="118" spans="2:16" ht="5.75" customHeight="1" x14ac:dyDescent="0.4">
      <c r="B118" s="248"/>
      <c r="C118" s="603"/>
      <c r="D118" s="603"/>
      <c r="E118" s="244"/>
      <c r="F118" s="223"/>
      <c r="G118" s="223"/>
      <c r="H118" s="223"/>
      <c r="I118" s="223"/>
      <c r="J118" s="223"/>
      <c r="K118" s="223"/>
      <c r="L118" s="223"/>
      <c r="M118" s="223"/>
      <c r="N118" s="223"/>
      <c r="O118" s="223"/>
      <c r="P118" s="222"/>
    </row>
    <row r="119" spans="2:16" ht="21" customHeight="1" x14ac:dyDescent="0.4">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8" customHeight="1" x14ac:dyDescent="0.4">
      <c r="B120" s="246"/>
      <c r="C120" s="602"/>
      <c r="D120" s="602"/>
      <c r="E120" s="29"/>
      <c r="F120" s="25"/>
      <c r="G120" s="25"/>
      <c r="H120" s="25"/>
      <c r="I120" s="25"/>
      <c r="J120" s="25"/>
      <c r="K120" s="25"/>
      <c r="L120" s="25"/>
      <c r="M120" s="25"/>
      <c r="N120" s="25"/>
      <c r="O120" s="25"/>
      <c r="P120" s="245"/>
    </row>
    <row r="121" spans="2:16" ht="8.75" customHeight="1" x14ac:dyDescent="0.4">
      <c r="B121" s="248"/>
      <c r="C121" s="603"/>
      <c r="D121" s="603"/>
      <c r="E121" s="244"/>
      <c r="F121" s="223"/>
      <c r="G121" s="223"/>
      <c r="H121" s="223"/>
      <c r="I121" s="223"/>
      <c r="J121" s="223"/>
      <c r="K121" s="223"/>
      <c r="L121" s="223"/>
      <c r="M121" s="223"/>
      <c r="N121" s="223"/>
      <c r="O121" s="223"/>
      <c r="P121" s="222"/>
    </row>
    <row r="122" spans="2:16" ht="22.25" customHeight="1" x14ac:dyDescent="0.4">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75" customHeight="1" x14ac:dyDescent="0.4">
      <c r="B123" s="246"/>
      <c r="C123" s="602"/>
      <c r="D123" s="602"/>
      <c r="E123" s="29"/>
      <c r="F123" s="25"/>
      <c r="G123" s="25"/>
      <c r="H123" s="25"/>
      <c r="I123" s="25"/>
      <c r="J123" s="25"/>
      <c r="K123" s="25"/>
      <c r="L123" s="25"/>
      <c r="M123" s="25"/>
      <c r="N123" s="25"/>
      <c r="O123" s="25"/>
      <c r="P123" s="245"/>
    </row>
    <row r="124" spans="2:16" ht="8.75" customHeight="1" x14ac:dyDescent="0.4">
      <c r="B124" s="248"/>
      <c r="C124" s="603"/>
      <c r="D124" s="603"/>
      <c r="E124" s="244"/>
      <c r="F124" s="223"/>
      <c r="G124" s="223"/>
      <c r="H124" s="223"/>
      <c r="I124" s="223"/>
      <c r="J124" s="223"/>
      <c r="K124" s="223"/>
      <c r="L124" s="223"/>
      <c r="M124" s="223"/>
      <c r="N124" s="223"/>
      <c r="O124" s="223"/>
      <c r="P124" s="222"/>
    </row>
    <row r="125" spans="2:16" ht="20.45" customHeight="1" x14ac:dyDescent="0.4">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75" customHeight="1" x14ac:dyDescent="0.4">
      <c r="B126" s="246"/>
      <c r="C126" s="602"/>
      <c r="D126" s="602"/>
      <c r="E126" s="29"/>
      <c r="F126" s="25"/>
      <c r="G126" s="25"/>
      <c r="H126" s="25"/>
      <c r="I126" s="25"/>
      <c r="J126" s="25"/>
      <c r="K126" s="25"/>
      <c r="L126" s="25"/>
      <c r="M126" s="25"/>
      <c r="N126" s="25"/>
      <c r="O126" s="25"/>
      <c r="P126" s="245"/>
    </row>
    <row r="127" spans="2:16" ht="7.5" customHeight="1" x14ac:dyDescent="0.4">
      <c r="B127" s="942" t="s">
        <v>46</v>
      </c>
      <c r="C127" s="603"/>
      <c r="D127" s="603"/>
      <c r="E127" s="244"/>
      <c r="F127" s="223"/>
      <c r="G127" s="223"/>
      <c r="H127" s="223"/>
      <c r="I127" s="223"/>
      <c r="J127" s="223"/>
      <c r="K127" s="223"/>
      <c r="L127" s="223"/>
      <c r="M127" s="223"/>
      <c r="N127" s="223"/>
      <c r="O127" s="223"/>
      <c r="P127" s="222"/>
    </row>
    <row r="128" spans="2:16" ht="20.45" customHeight="1" x14ac:dyDescent="0.4">
      <c r="B128" s="943"/>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4">
      <c r="B129" s="943"/>
      <c r="E129" s="39"/>
      <c r="P129" s="197"/>
    </row>
    <row r="130" spans="2:16" ht="23.75" customHeight="1" x14ac:dyDescent="0.4">
      <c r="B130" s="864" t="s">
        <v>3</v>
      </c>
      <c r="C130" s="939"/>
      <c r="D130" s="958" t="s">
        <v>109</v>
      </c>
      <c r="E130" s="941"/>
      <c r="F130" s="941"/>
      <c r="G130" s="941"/>
      <c r="H130" s="941"/>
      <c r="I130" s="941"/>
      <c r="J130" s="941"/>
      <c r="K130" s="941"/>
      <c r="L130" s="941"/>
      <c r="M130" s="941"/>
      <c r="N130" s="941"/>
      <c r="O130" s="941"/>
      <c r="P130" s="222"/>
    </row>
    <row r="131" spans="2:16" ht="6" customHeight="1" x14ac:dyDescent="0.4">
      <c r="B131" s="146"/>
      <c r="C131" s="147"/>
      <c r="D131" s="147"/>
      <c r="E131" s="147"/>
      <c r="F131" s="147"/>
      <c r="G131" s="147"/>
      <c r="H131" s="147"/>
      <c r="I131" s="147"/>
      <c r="J131" s="147"/>
      <c r="K131" s="147"/>
      <c r="L131" s="147"/>
      <c r="M131" s="147"/>
      <c r="N131" s="147"/>
      <c r="O131" s="147"/>
      <c r="P131" s="130"/>
    </row>
    <row r="132" spans="2:16" x14ac:dyDescent="0.4">
      <c r="B132" s="157"/>
      <c r="C132" s="173" t="s">
        <v>111</v>
      </c>
      <c r="E132" s="173" t="s">
        <v>112</v>
      </c>
      <c r="F132" s="176"/>
      <c r="G132" s="176" t="s">
        <v>113</v>
      </c>
      <c r="H132" s="176"/>
      <c r="I132" s="176"/>
      <c r="J132" s="176"/>
      <c r="K132" s="176"/>
      <c r="L132" s="176"/>
      <c r="M132" s="176"/>
      <c r="N132" s="176"/>
      <c r="O132" s="176"/>
      <c r="P132" s="151"/>
    </row>
    <row r="133" spans="2:16" ht="9" customHeight="1" x14ac:dyDescent="0.4">
      <c r="B133" s="158"/>
      <c r="C133" s="176"/>
      <c r="D133" s="176"/>
      <c r="E133" s="176"/>
      <c r="F133" s="176"/>
      <c r="G133" s="176"/>
      <c r="H133" s="176"/>
      <c r="I133" s="176"/>
      <c r="J133" s="176"/>
      <c r="K133" s="176"/>
      <c r="L133" s="176"/>
      <c r="M133" s="176"/>
      <c r="N133" s="176"/>
      <c r="O133" s="176"/>
      <c r="P133" s="151"/>
    </row>
    <row r="134" spans="2:16" ht="6.5" customHeight="1" x14ac:dyDescent="0.4">
      <c r="B134" s="243"/>
      <c r="C134" s="242"/>
      <c r="D134" s="242"/>
      <c r="E134" s="242"/>
      <c r="F134" s="242"/>
      <c r="G134" s="242"/>
      <c r="H134" s="242"/>
      <c r="I134" s="242"/>
      <c r="J134" s="242"/>
      <c r="K134" s="242"/>
      <c r="L134" s="242"/>
      <c r="M134" s="242"/>
      <c r="N134" s="242"/>
      <c r="O134" s="242"/>
      <c r="P134" s="241"/>
    </row>
    <row r="135" spans="2:16" ht="25.5" customHeight="1" x14ac:dyDescent="0.4">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25" customHeight="1" x14ac:dyDescent="0.4">
      <c r="B136" s="239"/>
      <c r="C136" s="225"/>
      <c r="D136" s="225"/>
      <c r="E136" s="225"/>
      <c r="F136" s="225"/>
      <c r="G136" s="225"/>
      <c r="H136" s="225"/>
      <c r="I136" s="225"/>
      <c r="J136" s="225"/>
      <c r="K136" s="225"/>
      <c r="L136" s="225"/>
      <c r="M136" s="225"/>
      <c r="N136" s="225"/>
      <c r="O136" s="225"/>
      <c r="P136" s="238"/>
    </row>
    <row r="137" spans="2:16" ht="19.25" customHeight="1" x14ac:dyDescent="0.4">
      <c r="B137" s="180"/>
      <c r="C137" s="933"/>
      <c r="D137" s="933"/>
      <c r="E137" s="934"/>
      <c r="F137" s="934"/>
      <c r="G137" s="934"/>
      <c r="H137" s="934"/>
      <c r="I137" s="179"/>
      <c r="J137" s="179"/>
      <c r="K137" s="179"/>
      <c r="L137" s="179"/>
      <c r="M137" s="179"/>
      <c r="N137" s="179"/>
      <c r="O137" s="179"/>
      <c r="P137" s="176"/>
    </row>
    <row r="138" spans="2:16" x14ac:dyDescent="0.4">
      <c r="B138" s="15"/>
      <c r="C138" s="16"/>
      <c r="D138" s="16"/>
      <c r="E138" s="16"/>
      <c r="F138" s="16"/>
      <c r="G138" s="16"/>
      <c r="H138" s="16"/>
      <c r="I138" s="16"/>
      <c r="J138" s="16"/>
      <c r="K138" s="16"/>
      <c r="L138" s="16"/>
      <c r="M138" s="16"/>
      <c r="N138" s="16"/>
      <c r="O138" s="17"/>
      <c r="P138" s="166"/>
    </row>
    <row r="139" spans="2:16" ht="20.25" customHeight="1" x14ac:dyDescent="0.4">
      <c r="B139" s="18" t="s">
        <v>34</v>
      </c>
      <c r="C139" s="827" t="str">
        <f>C2</f>
        <v>Afya Nyota Ya Bonde</v>
      </c>
      <c r="D139" s="827"/>
      <c r="E139" s="827"/>
      <c r="F139" s="827"/>
      <c r="H139" s="828" t="s">
        <v>70</v>
      </c>
      <c r="I139" s="828"/>
      <c r="J139" s="828"/>
      <c r="K139" s="59" t="str">
        <f>K2</f>
        <v>DSD</v>
      </c>
      <c r="L139" s="205"/>
      <c r="M139" s="6" t="s">
        <v>35</v>
      </c>
      <c r="N139" s="827">
        <f>N2</f>
        <v>0</v>
      </c>
      <c r="O139" s="827"/>
      <c r="P139" s="166"/>
    </row>
    <row r="140" spans="2:16" s="102" customFormat="1" ht="22.25" customHeight="1" x14ac:dyDescent="0.4">
      <c r="B140" s="829" t="str">
        <f>CONCATENATE(K2,":PMTCT_STAT (Numerator)")</f>
        <v>DSD:PMTCT_STAT (Numerator)</v>
      </c>
      <c r="C140" s="830"/>
      <c r="D140" s="830"/>
      <c r="E140" s="830"/>
      <c r="F140" s="830"/>
      <c r="G140" s="830"/>
      <c r="H140" s="830"/>
      <c r="I140" s="830"/>
      <c r="J140" s="830"/>
      <c r="K140" s="830"/>
      <c r="L140" s="830"/>
      <c r="M140" s="830"/>
      <c r="N140" s="830"/>
      <c r="O140" s="830"/>
      <c r="P140" s="830"/>
    </row>
    <row r="141" spans="2:16" ht="24.75" customHeight="1" x14ac:dyDescent="0.4">
      <c r="B141" s="947" t="s">
        <v>0</v>
      </c>
      <c r="C141" s="948"/>
      <c r="D141" s="949" t="s">
        <v>114</v>
      </c>
      <c r="E141" s="950"/>
      <c r="F141" s="950"/>
      <c r="G141" s="950"/>
      <c r="H141" s="950"/>
      <c r="I141" s="950"/>
      <c r="J141" s="950"/>
      <c r="K141" s="950"/>
      <c r="L141" s="950"/>
      <c r="M141" s="950"/>
      <c r="N141" s="950"/>
      <c r="O141" s="950"/>
      <c r="P141" s="951"/>
    </row>
    <row r="142" spans="2:16" ht="15" customHeight="1" x14ac:dyDescent="0.4">
      <c r="B142" s="864"/>
      <c r="C142" s="939"/>
      <c r="D142" s="952"/>
      <c r="E142" s="953"/>
      <c r="F142" s="953"/>
      <c r="G142" s="953"/>
      <c r="H142" s="953"/>
      <c r="I142" s="953"/>
      <c r="J142" s="953"/>
      <c r="K142" s="953"/>
      <c r="L142" s="953"/>
      <c r="M142" s="953"/>
      <c r="N142" s="953"/>
      <c r="O142" s="953"/>
      <c r="P142" s="954"/>
    </row>
    <row r="143" spans="2:16" ht="6.75" customHeight="1" x14ac:dyDescent="0.4">
      <c r="B143" s="77"/>
      <c r="C143" s="78"/>
      <c r="D143" s="199"/>
      <c r="E143" s="199"/>
      <c r="F143" s="199"/>
      <c r="G143" s="199"/>
      <c r="H143" s="199"/>
      <c r="I143" s="199"/>
      <c r="J143" s="199"/>
      <c r="K143" s="199"/>
      <c r="L143" s="199"/>
      <c r="M143" s="199"/>
      <c r="N143" s="199"/>
      <c r="O143" s="199"/>
      <c r="P143" s="222"/>
    </row>
    <row r="144" spans="2:16" ht="29.25" customHeight="1" x14ac:dyDescent="0.4">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4">
      <c r="B145" s="99"/>
      <c r="C145" s="168"/>
      <c r="D145" s="167"/>
      <c r="E145" s="167"/>
      <c r="F145" s="167"/>
      <c r="G145" s="167"/>
      <c r="H145" s="167"/>
      <c r="I145" s="167"/>
      <c r="J145" s="167"/>
      <c r="K145" s="167"/>
      <c r="L145" s="167"/>
      <c r="M145" s="167"/>
      <c r="N145" s="167"/>
      <c r="O145" s="167"/>
      <c r="P145" s="197"/>
      <c r="Q145" s="1"/>
    </row>
    <row r="146" spans="2:17" ht="28.5" customHeight="1" x14ac:dyDescent="0.4">
      <c r="B146" s="864" t="s">
        <v>3</v>
      </c>
      <c r="C146" s="939"/>
      <c r="D146" s="940" t="s">
        <v>552</v>
      </c>
      <c r="E146" s="941"/>
      <c r="F146" s="941"/>
      <c r="G146" s="941"/>
      <c r="H146" s="941"/>
      <c r="I146" s="941"/>
      <c r="J146" s="941"/>
      <c r="K146" s="941"/>
      <c r="L146" s="941"/>
      <c r="M146" s="941"/>
      <c r="N146" s="941"/>
      <c r="O146" s="941"/>
      <c r="P146" s="222"/>
    </row>
    <row r="147" spans="2:17" ht="3.75" customHeight="1" x14ac:dyDescent="0.4">
      <c r="B147" s="955"/>
      <c r="C147" s="956"/>
      <c r="D147" s="956"/>
      <c r="E147" s="956"/>
      <c r="F147" s="956"/>
      <c r="G147" s="956"/>
      <c r="H147" s="956"/>
      <c r="I147" s="956"/>
      <c r="J147" s="956"/>
      <c r="K147" s="956"/>
      <c r="L147" s="956"/>
      <c r="M147" s="956"/>
      <c r="N147" s="956"/>
      <c r="O147" s="956"/>
      <c r="P147" s="957"/>
    </row>
    <row r="148" spans="2:17" ht="41.25" customHeight="1" x14ac:dyDescent="0.4">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4">
      <c r="B149" s="228"/>
      <c r="C149" s="186"/>
      <c r="D149" s="166"/>
      <c r="E149" s="186"/>
      <c r="F149" s="166"/>
      <c r="G149" s="186"/>
      <c r="H149" s="166"/>
      <c r="I149" s="186"/>
      <c r="J149" s="166"/>
      <c r="K149" s="186"/>
      <c r="L149" s="166"/>
      <c r="M149" s="166"/>
      <c r="N149" s="166"/>
      <c r="O149" s="166"/>
      <c r="P149" s="208"/>
    </row>
    <row r="150" spans="2:17" ht="25.5" customHeight="1" x14ac:dyDescent="0.4">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4">
      <c r="B151" s="207"/>
      <c r="C151" s="25"/>
      <c r="D151" s="25"/>
      <c r="E151" s="25"/>
      <c r="F151" s="25"/>
      <c r="G151" s="25"/>
      <c r="H151" s="25"/>
      <c r="I151" s="25"/>
      <c r="J151" s="25"/>
      <c r="K151" s="25"/>
      <c r="L151" s="25"/>
      <c r="M151" s="25"/>
      <c r="N151" s="25"/>
      <c r="O151" s="25"/>
      <c r="P151" s="206"/>
    </row>
    <row r="152" spans="2:17" ht="9.75" customHeight="1" x14ac:dyDescent="0.4">
      <c r="B152" s="237"/>
      <c r="C152" s="183"/>
      <c r="D152" s="223"/>
      <c r="E152" s="183"/>
      <c r="F152" s="223"/>
      <c r="G152" s="183"/>
      <c r="H152" s="223"/>
      <c r="I152" s="183"/>
      <c r="J152" s="223"/>
      <c r="K152" s="183"/>
      <c r="L152" s="223"/>
      <c r="M152" s="223"/>
      <c r="N152" s="223"/>
      <c r="O152" s="223"/>
      <c r="P152" s="208"/>
    </row>
    <row r="153" spans="2:17" s="87" customFormat="1" ht="29.25" customHeight="1" x14ac:dyDescent="0.4">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4">
      <c r="B154" s="232"/>
      <c r="C154" s="231"/>
      <c r="D154" s="231"/>
      <c r="E154" s="231"/>
      <c r="F154" s="231"/>
      <c r="G154" s="231"/>
      <c r="H154" s="231"/>
      <c r="I154" s="231"/>
      <c r="J154" s="231"/>
      <c r="K154" s="231"/>
      <c r="L154" s="231"/>
      <c r="M154" s="231"/>
      <c r="N154" s="231"/>
      <c r="O154" s="231"/>
      <c r="P154" s="230"/>
    </row>
    <row r="155" spans="2:17" ht="11.25" customHeight="1" x14ac:dyDescent="0.4">
      <c r="B155" s="228"/>
      <c r="C155" s="186"/>
      <c r="D155" s="166"/>
      <c r="E155" s="186"/>
      <c r="F155" s="166"/>
      <c r="G155" s="186"/>
      <c r="H155" s="166"/>
      <c r="I155" s="186"/>
      <c r="J155" s="166"/>
      <c r="K155" s="186"/>
      <c r="L155" s="166"/>
      <c r="M155" s="166"/>
      <c r="N155" s="166"/>
      <c r="O155" s="166"/>
      <c r="P155" s="208"/>
    </row>
    <row r="156" spans="2:17" ht="27.75" customHeight="1" x14ac:dyDescent="0.4">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4">
      <c r="B157" s="207"/>
      <c r="C157" s="25"/>
      <c r="D157" s="25"/>
      <c r="E157" s="25"/>
      <c r="F157" s="25"/>
      <c r="G157" s="25"/>
      <c r="H157" s="25"/>
      <c r="I157" s="25"/>
      <c r="J157" s="25"/>
      <c r="K157" s="25"/>
      <c r="L157" s="25"/>
      <c r="M157" s="25"/>
      <c r="N157" s="25"/>
      <c r="O157" s="25"/>
      <c r="P157" s="206"/>
    </row>
    <row r="158" spans="2:17" ht="8.25" customHeight="1" x14ac:dyDescent="0.4">
      <c r="B158" s="237"/>
      <c r="C158" s="183"/>
      <c r="D158" s="223"/>
      <c r="E158" s="183"/>
      <c r="F158" s="223"/>
      <c r="G158" s="183"/>
      <c r="H158" s="223"/>
      <c r="I158" s="183"/>
      <c r="J158" s="223"/>
      <c r="K158" s="183"/>
      <c r="L158" s="223"/>
      <c r="M158" s="223"/>
      <c r="N158" s="223"/>
      <c r="O158" s="223"/>
      <c r="P158" s="208"/>
    </row>
    <row r="159" spans="2:17" ht="29.25" customHeight="1" x14ac:dyDescent="0.4">
      <c r="B159" s="229" t="s">
        <v>551</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4">
      <c r="B160" s="232"/>
      <c r="C160" s="231"/>
      <c r="D160" s="231"/>
      <c r="E160" s="231"/>
      <c r="F160" s="231"/>
      <c r="G160" s="231"/>
      <c r="H160" s="231"/>
      <c r="I160" s="231"/>
      <c r="J160" s="231"/>
      <c r="K160" s="231"/>
      <c r="L160" s="231"/>
      <c r="M160" s="231"/>
      <c r="N160" s="231"/>
      <c r="O160" s="231"/>
      <c r="P160" s="230"/>
    </row>
    <row r="161" spans="2:16" ht="4.5" customHeight="1" x14ac:dyDescent="0.4">
      <c r="B161" s="235"/>
      <c r="C161" s="234"/>
      <c r="D161" s="234"/>
      <c r="E161" s="234"/>
      <c r="F161" s="234"/>
      <c r="G161" s="234"/>
      <c r="H161" s="234"/>
      <c r="I161" s="234"/>
      <c r="J161" s="234"/>
      <c r="K161" s="234"/>
      <c r="L161" s="234"/>
      <c r="M161" s="234"/>
      <c r="N161" s="234"/>
      <c r="O161" s="234"/>
      <c r="P161" s="233"/>
    </row>
    <row r="162" spans="2:16" ht="27" customHeight="1" x14ac:dyDescent="0.4">
      <c r="B162" s="229" t="s">
        <v>85</v>
      </c>
      <c r="C162" s="585" t="str">
        <f>IF(SUM(N150,N153,N156,N159)=0,"subtotal",SUM(N150,N153,N156,N159,))</f>
        <v>subtotal</v>
      </c>
      <c r="P162" s="208"/>
    </row>
    <row r="163" spans="2:16" s="102" customFormat="1" ht="4.5" customHeight="1" x14ac:dyDescent="0.4">
      <c r="B163" s="232"/>
      <c r="C163" s="231"/>
      <c r="D163" s="231"/>
      <c r="E163" s="231"/>
      <c r="F163" s="231"/>
      <c r="G163" s="231"/>
      <c r="H163" s="231"/>
      <c r="I163" s="231"/>
      <c r="J163" s="231"/>
      <c r="K163" s="231"/>
      <c r="L163" s="231"/>
      <c r="M163" s="231"/>
      <c r="N163" s="231"/>
      <c r="O163" s="231"/>
      <c r="P163" s="230"/>
    </row>
    <row r="164" spans="2:16" s="102" customFormat="1" ht="10.5" customHeight="1" x14ac:dyDescent="0.4">
      <c r="B164" s="1"/>
      <c r="C164" s="1"/>
      <c r="D164" s="1"/>
      <c r="E164" s="1"/>
      <c r="F164" s="1"/>
      <c r="G164" s="1"/>
      <c r="H164" s="1"/>
      <c r="I164" s="1"/>
      <c r="J164" s="1"/>
      <c r="K164" s="1"/>
      <c r="L164" s="1"/>
      <c r="M164" s="1"/>
      <c r="N164" s="1"/>
      <c r="O164" s="1"/>
      <c r="P164" s="1"/>
    </row>
    <row r="165" spans="2:16" ht="24.75" customHeight="1" x14ac:dyDescent="0.4">
      <c r="B165" s="851" t="str">
        <f>CONCATENATE(K139,":PMTCT_STAT (Denominator)")</f>
        <v>DSD:PMTCT_STAT (Denominator)</v>
      </c>
      <c r="C165" s="959"/>
      <c r="D165" s="959"/>
      <c r="E165" s="959"/>
      <c r="F165" s="959"/>
      <c r="G165" s="959"/>
      <c r="H165" s="959"/>
      <c r="I165" s="959"/>
      <c r="J165" s="959"/>
      <c r="K165" s="959"/>
      <c r="L165" s="959"/>
      <c r="M165" s="959"/>
      <c r="N165" s="959"/>
      <c r="O165" s="959"/>
      <c r="P165" s="959"/>
    </row>
    <row r="166" spans="2:16" ht="15" customHeight="1" x14ac:dyDescent="0.4">
      <c r="B166" s="947" t="s">
        <v>0</v>
      </c>
      <c r="C166" s="948"/>
      <c r="D166" s="949" t="s">
        <v>550</v>
      </c>
      <c r="E166" s="950"/>
      <c r="F166" s="950"/>
      <c r="G166" s="950"/>
      <c r="H166" s="950"/>
      <c r="I166" s="950"/>
      <c r="J166" s="950"/>
      <c r="K166" s="950"/>
      <c r="L166" s="950"/>
      <c r="M166" s="950"/>
      <c r="N166" s="950"/>
      <c r="O166" s="950"/>
      <c r="P166" s="951"/>
    </row>
    <row r="167" spans="2:16" ht="25.5" customHeight="1" x14ac:dyDescent="0.4">
      <c r="B167" s="864"/>
      <c r="C167" s="939"/>
      <c r="D167" s="952"/>
      <c r="E167" s="953"/>
      <c r="F167" s="953"/>
      <c r="G167" s="953"/>
      <c r="H167" s="953"/>
      <c r="I167" s="953"/>
      <c r="J167" s="953"/>
      <c r="K167" s="953"/>
      <c r="L167" s="953"/>
      <c r="M167" s="953"/>
      <c r="N167" s="953"/>
      <c r="O167" s="953"/>
      <c r="P167" s="954"/>
    </row>
    <row r="168" spans="2:16" ht="6" customHeight="1" x14ac:dyDescent="0.4">
      <c r="B168" s="77"/>
      <c r="C168" s="78"/>
      <c r="D168" s="199"/>
      <c r="E168" s="199"/>
      <c r="F168" s="199"/>
      <c r="G168" s="199"/>
      <c r="H168" s="199"/>
      <c r="I168" s="199"/>
      <c r="J168" s="199"/>
      <c r="K168" s="199"/>
      <c r="L168" s="199"/>
      <c r="M168" s="199"/>
      <c r="N168" s="199"/>
      <c r="O168" s="199"/>
      <c r="P168" s="222"/>
    </row>
    <row r="169" spans="2:16" s="87" customFormat="1" ht="26.25" customHeight="1" x14ac:dyDescent="0.4">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4">
      <c r="B170" s="99"/>
      <c r="C170" s="168"/>
      <c r="D170" s="167"/>
      <c r="E170" s="167"/>
      <c r="F170" s="167"/>
      <c r="G170" s="167"/>
      <c r="H170" s="167"/>
      <c r="I170" s="167"/>
      <c r="J170" s="167"/>
      <c r="K170" s="167"/>
      <c r="L170" s="167"/>
      <c r="M170" s="167"/>
      <c r="N170" s="167"/>
      <c r="O170" s="167"/>
      <c r="P170" s="197"/>
    </row>
    <row r="171" spans="2:16" ht="28.5" customHeight="1" x14ac:dyDescent="0.4">
      <c r="B171" s="864" t="s">
        <v>3</v>
      </c>
      <c r="C171" s="939"/>
      <c r="D171" s="940" t="s">
        <v>549</v>
      </c>
      <c r="E171" s="941"/>
      <c r="F171" s="941"/>
      <c r="G171" s="941"/>
      <c r="H171" s="941"/>
      <c r="I171" s="941"/>
      <c r="J171" s="941"/>
      <c r="K171" s="941"/>
      <c r="L171" s="941"/>
      <c r="M171" s="941"/>
      <c r="N171" s="941"/>
      <c r="O171" s="941"/>
      <c r="P171" s="222"/>
    </row>
    <row r="172" spans="2:16" ht="8.25" customHeight="1" x14ac:dyDescent="0.4">
      <c r="B172" s="955"/>
      <c r="C172" s="956"/>
      <c r="D172" s="956"/>
      <c r="E172" s="956"/>
      <c r="F172" s="956"/>
      <c r="G172" s="956"/>
      <c r="H172" s="956"/>
      <c r="I172" s="956"/>
      <c r="J172" s="956"/>
      <c r="K172" s="956"/>
      <c r="L172" s="956"/>
      <c r="M172" s="956"/>
      <c r="N172" s="956"/>
      <c r="O172" s="956"/>
      <c r="P172" s="957"/>
    </row>
    <row r="173" spans="2:16" ht="38.25" customHeight="1" x14ac:dyDescent="0.4">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4">
      <c r="B174" s="228"/>
      <c r="C174" s="186"/>
      <c r="D174" s="166"/>
      <c r="E174" s="186"/>
      <c r="F174" s="166"/>
      <c r="G174" s="186"/>
      <c r="H174" s="166"/>
      <c r="I174" s="186"/>
      <c r="J174" s="166"/>
      <c r="K174" s="186"/>
      <c r="L174" s="166"/>
      <c r="M174" s="166"/>
      <c r="N174" s="166"/>
      <c r="O174" s="166"/>
      <c r="P174" s="208"/>
    </row>
    <row r="175" spans="2:16" ht="27.75" customHeight="1" x14ac:dyDescent="0.4">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4">
      <c r="B176" s="207"/>
      <c r="C176" s="25"/>
      <c r="D176" s="25"/>
      <c r="E176" s="25"/>
      <c r="F176" s="25"/>
      <c r="G176" s="25"/>
      <c r="H176" s="25"/>
      <c r="I176" s="25"/>
      <c r="J176" s="25"/>
      <c r="K176" s="25"/>
      <c r="L176" s="25"/>
      <c r="M176" s="25"/>
      <c r="N176" s="25"/>
      <c r="O176" s="25"/>
      <c r="P176" s="206"/>
    </row>
    <row r="177" spans="2:16" s="87" customFormat="1" ht="6" customHeight="1" x14ac:dyDescent="0.4">
      <c r="B177" s="228"/>
      <c r="C177" s="186"/>
      <c r="D177" s="166"/>
      <c r="E177" s="186"/>
      <c r="F177" s="166"/>
      <c r="G177" s="186"/>
      <c r="H177" s="166"/>
      <c r="I177" s="186"/>
      <c r="J177" s="166"/>
      <c r="K177" s="186"/>
      <c r="L177" s="166"/>
      <c r="M177" s="166"/>
      <c r="N177" s="166"/>
      <c r="O177" s="166"/>
      <c r="P177" s="208"/>
    </row>
    <row r="178" spans="2:16" ht="30" customHeight="1" x14ac:dyDescent="0.4">
      <c r="B178" s="152" t="s">
        <v>85</v>
      </c>
      <c r="C178" s="582" t="str">
        <f>IF(SUM(C175:M175)=0,"subtotal",SUM(C175:M175))</f>
        <v>subtotal</v>
      </c>
      <c r="P178" s="227"/>
    </row>
    <row r="179" spans="2:16" ht="5.25" customHeight="1" x14ac:dyDescent="0.4">
      <c r="B179" s="226"/>
      <c r="C179" s="225"/>
      <c r="D179" s="225"/>
      <c r="E179" s="225"/>
      <c r="F179" s="225"/>
      <c r="G179" s="225"/>
      <c r="H179" s="225"/>
      <c r="I179" s="225"/>
      <c r="J179" s="225"/>
      <c r="K179" s="225"/>
      <c r="L179" s="225"/>
      <c r="M179" s="225"/>
      <c r="N179" s="225"/>
      <c r="O179" s="225"/>
      <c r="P179" s="224"/>
    </row>
    <row r="180" spans="2:16" ht="8.25" customHeight="1" x14ac:dyDescent="0.4"/>
    <row r="181" spans="2:16" ht="25.5" customHeight="1" x14ac:dyDescent="0.4">
      <c r="B181" s="829" t="str">
        <f>CONCATENATE(K139,":PMTCT_EID")</f>
        <v>DSD:PMTCT_EID</v>
      </c>
      <c r="C181" s="830"/>
      <c r="D181" s="830"/>
      <c r="E181" s="830"/>
      <c r="F181" s="830"/>
      <c r="G181" s="830"/>
      <c r="H181" s="830"/>
      <c r="I181" s="830"/>
      <c r="J181" s="830"/>
      <c r="K181" s="830"/>
      <c r="L181" s="830"/>
      <c r="M181" s="830"/>
      <c r="N181" s="830"/>
      <c r="O181" s="830"/>
      <c r="P181" s="830"/>
    </row>
    <row r="182" spans="2:16" ht="24.5" customHeight="1" x14ac:dyDescent="0.4">
      <c r="B182" s="947" t="s">
        <v>0</v>
      </c>
      <c r="C182" s="948"/>
      <c r="D182" s="949" t="s">
        <v>548</v>
      </c>
      <c r="E182" s="950"/>
      <c r="F182" s="950"/>
      <c r="G182" s="950"/>
      <c r="H182" s="950"/>
      <c r="I182" s="950"/>
      <c r="J182" s="950"/>
      <c r="K182" s="950"/>
      <c r="L182" s="950"/>
      <c r="M182" s="950"/>
      <c r="N182" s="950"/>
      <c r="O182" s="950"/>
      <c r="P182" s="951"/>
    </row>
    <row r="183" spans="2:16" ht="9.5" customHeight="1" x14ac:dyDescent="0.4">
      <c r="B183" s="864"/>
      <c r="C183" s="939"/>
      <c r="D183" s="952"/>
      <c r="E183" s="953"/>
      <c r="F183" s="953"/>
      <c r="G183" s="953"/>
      <c r="H183" s="953"/>
      <c r="I183" s="953"/>
      <c r="J183" s="953"/>
      <c r="K183" s="953"/>
      <c r="L183" s="953"/>
      <c r="M183" s="953"/>
      <c r="N183" s="953"/>
      <c r="O183" s="953"/>
      <c r="P183" s="954"/>
    </row>
    <row r="184" spans="2:16" ht="6" customHeight="1" x14ac:dyDescent="0.4">
      <c r="B184" s="77"/>
      <c r="C184" s="78"/>
      <c r="D184" s="199"/>
      <c r="E184" s="199"/>
      <c r="F184" s="199"/>
      <c r="G184" s="199"/>
      <c r="H184" s="199"/>
      <c r="I184" s="199"/>
      <c r="J184" s="199"/>
      <c r="K184" s="199"/>
      <c r="L184" s="199"/>
      <c r="M184" s="199"/>
      <c r="N184" s="199"/>
      <c r="O184" s="199"/>
      <c r="P184" s="222"/>
    </row>
    <row r="185" spans="2:16" ht="29.75" customHeight="1" x14ac:dyDescent="0.4">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4">
      <c r="B186" s="99"/>
      <c r="C186" s="168"/>
      <c r="D186" s="167"/>
      <c r="E186" s="167"/>
      <c r="F186" s="167"/>
      <c r="G186" s="167"/>
      <c r="H186" s="167"/>
      <c r="I186" s="167"/>
      <c r="J186" s="167"/>
      <c r="K186" s="167"/>
      <c r="L186" s="167"/>
      <c r="M186" s="167"/>
      <c r="N186" s="167"/>
      <c r="O186" s="167"/>
      <c r="P186" s="197"/>
    </row>
    <row r="187" spans="2:16" s="102" customFormat="1" ht="24.75" customHeight="1" x14ac:dyDescent="0.4">
      <c r="B187" s="864" t="s">
        <v>3</v>
      </c>
      <c r="C187" s="939"/>
      <c r="D187" s="940" t="s">
        <v>547</v>
      </c>
      <c r="E187" s="941"/>
      <c r="F187" s="941"/>
      <c r="G187" s="941"/>
      <c r="H187" s="941"/>
      <c r="I187" s="941"/>
      <c r="J187" s="941"/>
      <c r="K187" s="941"/>
      <c r="L187" s="941"/>
      <c r="M187" s="941"/>
      <c r="N187" s="941"/>
      <c r="O187" s="941"/>
      <c r="P187" s="222"/>
    </row>
    <row r="188" spans="2:16" ht="7.5" customHeight="1" x14ac:dyDescent="0.4">
      <c r="B188" s="955"/>
      <c r="C188" s="956"/>
      <c r="D188" s="956"/>
      <c r="E188" s="956"/>
      <c r="F188" s="956"/>
      <c r="G188" s="956"/>
      <c r="H188" s="956"/>
      <c r="I188" s="956"/>
      <c r="J188" s="956"/>
      <c r="K188" s="956"/>
      <c r="L188" s="956"/>
      <c r="M188" s="956"/>
      <c r="N188" s="956"/>
      <c r="O188" s="956"/>
      <c r="P188" s="957"/>
    </row>
    <row r="189" spans="2:16" ht="27" customHeight="1" x14ac:dyDescent="0.4">
      <c r="B189" s="220"/>
      <c r="C189" s="219"/>
      <c r="D189" s="218"/>
      <c r="E189" s="217"/>
      <c r="F189" s="216" t="s">
        <v>542</v>
      </c>
      <c r="G189" s="216"/>
      <c r="H189" s="215" t="s">
        <v>541</v>
      </c>
      <c r="I189" s="213"/>
      <c r="J189" s="214"/>
      <c r="K189" s="213"/>
      <c r="L189" s="213"/>
      <c r="M189" s="213"/>
      <c r="N189" s="212"/>
      <c r="O189" s="212"/>
      <c r="P189" s="211"/>
    </row>
    <row r="190" spans="2:16" ht="6.75" customHeight="1" x14ac:dyDescent="0.4">
      <c r="B190" s="963" t="s">
        <v>546</v>
      </c>
      <c r="C190" s="964"/>
      <c r="D190" s="964"/>
      <c r="E190" s="186"/>
      <c r="F190" s="166"/>
      <c r="G190" s="186"/>
      <c r="H190" s="169"/>
      <c r="I190" s="169"/>
      <c r="J190" s="169"/>
      <c r="K190" s="169"/>
      <c r="L190" s="169"/>
      <c r="M190" s="169"/>
      <c r="N190" s="169"/>
      <c r="O190" s="166"/>
      <c r="P190" s="208"/>
    </row>
    <row r="191" spans="2:16" ht="27" customHeight="1" x14ac:dyDescent="0.4">
      <c r="B191" s="965"/>
      <c r="C191" s="966"/>
      <c r="D191" s="966"/>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4">
      <c r="B192" s="207"/>
      <c r="C192" s="25"/>
      <c r="D192" s="25"/>
      <c r="E192" s="25"/>
      <c r="F192" s="25"/>
      <c r="G192" s="25"/>
      <c r="H192" s="25"/>
      <c r="I192" s="25"/>
      <c r="J192" s="25"/>
      <c r="K192" s="25"/>
      <c r="L192" s="25"/>
      <c r="M192" s="25"/>
      <c r="N192" s="25"/>
      <c r="O192" s="25"/>
      <c r="P192" s="206"/>
    </row>
    <row r="193" spans="2:16" ht="10.5" customHeight="1" x14ac:dyDescent="0.4"/>
    <row r="194" spans="2:16" ht="24" customHeight="1" x14ac:dyDescent="0.4">
      <c r="B194" s="829" t="str">
        <f>CONCATENATE(K139,":PMTCT_HEI_POS")</f>
        <v>DSD:PMTCT_HEI_POS</v>
      </c>
      <c r="C194" s="830"/>
      <c r="D194" s="830"/>
      <c r="E194" s="830"/>
      <c r="F194" s="830"/>
      <c r="G194" s="830"/>
      <c r="H194" s="830"/>
      <c r="I194" s="830"/>
      <c r="J194" s="830"/>
      <c r="K194" s="830"/>
      <c r="L194" s="830"/>
      <c r="M194" s="830"/>
      <c r="N194" s="830"/>
      <c r="O194" s="830"/>
      <c r="P194" s="830"/>
    </row>
    <row r="195" spans="2:16" x14ac:dyDescent="0.4">
      <c r="B195" s="947" t="s">
        <v>0</v>
      </c>
      <c r="C195" s="948"/>
      <c r="D195" s="949" t="s">
        <v>545</v>
      </c>
      <c r="E195" s="950"/>
      <c r="F195" s="950"/>
      <c r="G195" s="950"/>
      <c r="H195" s="950"/>
      <c r="I195" s="950"/>
      <c r="J195" s="950"/>
      <c r="K195" s="950"/>
      <c r="L195" s="950"/>
      <c r="M195" s="950"/>
      <c r="N195" s="950"/>
      <c r="O195" s="950"/>
      <c r="P195" s="951"/>
    </row>
    <row r="196" spans="2:16" ht="18" customHeight="1" x14ac:dyDescent="0.4">
      <c r="B196" s="864"/>
      <c r="C196" s="939"/>
      <c r="D196" s="952"/>
      <c r="E196" s="953"/>
      <c r="F196" s="953"/>
      <c r="G196" s="953"/>
      <c r="H196" s="953"/>
      <c r="I196" s="953"/>
      <c r="J196" s="953"/>
      <c r="K196" s="953"/>
      <c r="L196" s="953"/>
      <c r="M196" s="953"/>
      <c r="N196" s="953"/>
      <c r="O196" s="953"/>
      <c r="P196" s="954"/>
    </row>
    <row r="197" spans="2:16" ht="6.75" customHeight="1" x14ac:dyDescent="0.4">
      <c r="B197" s="77"/>
      <c r="C197" s="78"/>
      <c r="D197" s="199"/>
      <c r="E197" s="199"/>
      <c r="F197" s="199"/>
      <c r="G197" s="199"/>
      <c r="H197" s="199"/>
      <c r="I197" s="199"/>
      <c r="J197" s="199"/>
      <c r="K197" s="199"/>
      <c r="L197" s="199"/>
      <c r="M197" s="199"/>
      <c r="N197" s="199"/>
      <c r="O197" s="199"/>
      <c r="P197" s="222"/>
    </row>
    <row r="198" spans="2:16" ht="29.25" customHeight="1" x14ac:dyDescent="0.4">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4">
      <c r="B199" s="99"/>
      <c r="C199" s="168"/>
      <c r="D199" s="167"/>
      <c r="E199" s="167"/>
      <c r="F199" s="167"/>
      <c r="G199" s="167"/>
      <c r="H199" s="167"/>
      <c r="I199" s="167"/>
      <c r="J199" s="167"/>
      <c r="K199" s="167"/>
      <c r="L199" s="167"/>
      <c r="M199" s="167"/>
      <c r="N199" s="167"/>
      <c r="O199" s="167"/>
      <c r="P199" s="197"/>
    </row>
    <row r="200" spans="2:16" ht="28.5" customHeight="1" x14ac:dyDescent="0.4">
      <c r="B200" s="864" t="s">
        <v>3</v>
      </c>
      <c r="C200" s="939"/>
      <c r="D200" s="940" t="s">
        <v>544</v>
      </c>
      <c r="E200" s="941"/>
      <c r="F200" s="941"/>
      <c r="G200" s="941"/>
      <c r="H200" s="941"/>
      <c r="I200" s="941"/>
      <c r="J200" s="941"/>
      <c r="K200" s="941"/>
      <c r="L200" s="941"/>
      <c r="M200" s="941"/>
      <c r="N200" s="941"/>
      <c r="O200" s="941"/>
      <c r="P200" s="222"/>
    </row>
    <row r="201" spans="2:16" ht="21" customHeight="1" x14ac:dyDescent="0.4">
      <c r="B201" s="220"/>
      <c r="C201" s="219"/>
      <c r="D201" s="218"/>
      <c r="E201" s="217"/>
      <c r="F201" s="216" t="s">
        <v>542</v>
      </c>
      <c r="G201" s="216"/>
      <c r="H201" s="215" t="s">
        <v>541</v>
      </c>
      <c r="I201" s="213"/>
      <c r="J201" s="214"/>
      <c r="K201" s="213"/>
      <c r="L201" s="213"/>
      <c r="M201" s="213"/>
      <c r="N201" s="212"/>
      <c r="O201" s="212"/>
      <c r="P201" s="211"/>
    </row>
    <row r="202" spans="2:16" ht="5.25" customHeight="1" x14ac:dyDescent="0.4">
      <c r="B202" s="210"/>
      <c r="C202" s="209"/>
      <c r="D202" s="209"/>
      <c r="E202" s="186"/>
      <c r="F202" s="166"/>
      <c r="G202" s="186"/>
      <c r="H202" s="169"/>
      <c r="I202" s="169"/>
      <c r="J202" s="169"/>
      <c r="K202" s="169"/>
      <c r="L202" s="169"/>
      <c r="M202" s="169"/>
      <c r="N202" s="169"/>
      <c r="O202" s="166"/>
      <c r="P202" s="208"/>
    </row>
    <row r="203" spans="2:16" ht="24.75" customHeight="1" x14ac:dyDescent="0.4">
      <c r="B203" s="221"/>
      <c r="C203" s="960" t="s">
        <v>49</v>
      </c>
      <c r="D203" s="960"/>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4">
      <c r="B204" s="207"/>
      <c r="C204" s="25"/>
      <c r="D204" s="25"/>
      <c r="E204" s="25"/>
      <c r="F204" s="25"/>
      <c r="G204" s="25"/>
      <c r="H204" s="25"/>
      <c r="I204" s="25"/>
      <c r="J204" s="25"/>
      <c r="K204" s="25"/>
      <c r="L204" s="25"/>
      <c r="M204" s="25"/>
      <c r="N204" s="25"/>
      <c r="O204" s="25"/>
      <c r="P204" s="206"/>
    </row>
    <row r="205" spans="2:16" ht="24.5" customHeight="1" x14ac:dyDescent="0.4">
      <c r="B205" s="864" t="s">
        <v>3</v>
      </c>
      <c r="C205" s="939"/>
      <c r="D205" s="940" t="s">
        <v>543</v>
      </c>
      <c r="E205" s="941"/>
      <c r="F205" s="941"/>
      <c r="G205" s="941"/>
      <c r="H205" s="941"/>
      <c r="I205" s="941"/>
      <c r="J205" s="941"/>
      <c r="K205" s="941"/>
      <c r="L205" s="941"/>
      <c r="M205" s="941"/>
      <c r="N205" s="941"/>
      <c r="O205" s="941"/>
      <c r="P205" s="222"/>
    </row>
    <row r="206" spans="2:16" ht="16.5" customHeight="1" x14ac:dyDescent="0.4">
      <c r="B206" s="220"/>
      <c r="C206" s="219"/>
      <c r="D206" s="218"/>
      <c r="E206" s="217"/>
      <c r="F206" s="216" t="s">
        <v>542</v>
      </c>
      <c r="G206" s="216"/>
      <c r="H206" s="215" t="s">
        <v>541</v>
      </c>
      <c r="I206" s="213"/>
      <c r="J206" s="214"/>
      <c r="K206" s="213"/>
      <c r="L206" s="213"/>
      <c r="M206" s="213"/>
      <c r="N206" s="212"/>
      <c r="O206" s="212"/>
      <c r="P206" s="211"/>
    </row>
    <row r="207" spans="2:16" ht="6.75" customHeight="1" x14ac:dyDescent="0.4">
      <c r="B207" s="210"/>
      <c r="C207" s="209"/>
      <c r="D207" s="209"/>
      <c r="E207" s="186"/>
      <c r="F207" s="166"/>
      <c r="G207" s="186"/>
      <c r="H207" s="169"/>
      <c r="I207" s="169"/>
      <c r="K207" s="169"/>
      <c r="L207" s="169"/>
      <c r="M207" s="169"/>
      <c r="N207" s="169"/>
      <c r="O207" s="166"/>
      <c r="P207" s="208"/>
    </row>
    <row r="208" spans="2:16" ht="27.75" customHeight="1" x14ac:dyDescent="0.4">
      <c r="B208" s="961" t="s">
        <v>540</v>
      </c>
      <c r="C208" s="962"/>
      <c r="D208" s="962"/>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75" customHeight="1" x14ac:dyDescent="0.4">
      <c r="B209" s="207"/>
      <c r="C209" s="25"/>
      <c r="D209" s="25"/>
      <c r="E209" s="25"/>
      <c r="F209" s="25"/>
      <c r="G209" s="25"/>
      <c r="H209" s="25"/>
      <c r="I209" s="25"/>
      <c r="J209" s="25"/>
      <c r="K209" s="25"/>
      <c r="L209" s="25"/>
      <c r="M209" s="25"/>
      <c r="N209" s="25"/>
      <c r="O209" s="25"/>
      <c r="P209" s="206"/>
    </row>
    <row r="210" spans="2:16" x14ac:dyDescent="0.4">
      <c r="B210" s="169"/>
      <c r="C210" s="168"/>
      <c r="D210" s="167"/>
      <c r="E210" s="167"/>
      <c r="F210" s="167"/>
      <c r="G210" s="167"/>
      <c r="H210" s="167"/>
      <c r="I210" s="167"/>
      <c r="J210" s="167"/>
      <c r="K210" s="167"/>
      <c r="L210" s="167"/>
      <c r="M210" s="167"/>
      <c r="N210" s="167"/>
      <c r="O210" s="167"/>
      <c r="P210" s="166"/>
    </row>
    <row r="211" spans="2:16" ht="20.25" customHeight="1" x14ac:dyDescent="0.4">
      <c r="B211" s="15"/>
      <c r="C211" s="16"/>
      <c r="D211" s="16"/>
      <c r="E211" s="16"/>
      <c r="F211" s="16"/>
      <c r="G211" s="16"/>
      <c r="H211" s="16"/>
      <c r="I211" s="16"/>
      <c r="J211" s="16"/>
      <c r="K211" s="16"/>
      <c r="L211" s="16"/>
      <c r="M211" s="16"/>
      <c r="N211" s="16"/>
      <c r="O211" s="17"/>
      <c r="P211" s="166"/>
    </row>
    <row r="212" spans="2:16" s="102" customFormat="1" ht="22.25" customHeight="1" x14ac:dyDescent="0.4">
      <c r="B212" s="18" t="s">
        <v>34</v>
      </c>
      <c r="C212" s="920" t="str">
        <f>C2</f>
        <v>Afya Nyota Ya Bonde</v>
      </c>
      <c r="D212" s="920"/>
      <c r="E212" s="920"/>
      <c r="F212" s="920"/>
      <c r="G212" s="1"/>
      <c r="H212" s="921" t="s">
        <v>70</v>
      </c>
      <c r="I212" s="921"/>
      <c r="J212" s="921"/>
      <c r="K212" s="59" t="str">
        <f>K2</f>
        <v>DSD</v>
      </c>
      <c r="L212" s="205"/>
      <c r="M212" s="6" t="s">
        <v>35</v>
      </c>
      <c r="N212" s="827">
        <f>N2</f>
        <v>0</v>
      </c>
      <c r="O212" s="827"/>
      <c r="P212" s="166"/>
    </row>
    <row r="213" spans="2:16" ht="24.75" customHeight="1" x14ac:dyDescent="0.4">
      <c r="B213" s="829" t="str">
        <f>CONCATENATE(K139,":TB_STAT (Numerator)")</f>
        <v>DSD:TB_STAT (Numerator)</v>
      </c>
      <c r="C213" s="830"/>
      <c r="D213" s="830"/>
      <c r="E213" s="830"/>
      <c r="F213" s="830"/>
      <c r="G213" s="830"/>
      <c r="H213" s="830"/>
      <c r="I213" s="830"/>
      <c r="J213" s="830"/>
      <c r="K213" s="830"/>
      <c r="L213" s="830"/>
      <c r="M213" s="830"/>
      <c r="N213" s="830"/>
      <c r="O213" s="830"/>
      <c r="P213" s="830"/>
    </row>
    <row r="214" spans="2:16" ht="15" customHeight="1" x14ac:dyDescent="0.4">
      <c r="B214" s="947" t="s">
        <v>0</v>
      </c>
      <c r="C214" s="948"/>
      <c r="D214" s="949" t="s">
        <v>539</v>
      </c>
      <c r="E214" s="950"/>
      <c r="F214" s="950"/>
      <c r="G214" s="950"/>
      <c r="H214" s="950"/>
      <c r="I214" s="950"/>
      <c r="J214" s="950"/>
      <c r="K214" s="950"/>
      <c r="L214" s="950"/>
      <c r="M214" s="950"/>
      <c r="N214" s="950"/>
      <c r="O214" s="950"/>
      <c r="P214" s="951"/>
    </row>
    <row r="215" spans="2:16" x14ac:dyDescent="0.4">
      <c r="B215" s="864"/>
      <c r="C215" s="939"/>
      <c r="D215" s="952"/>
      <c r="E215" s="953"/>
      <c r="F215" s="953"/>
      <c r="G215" s="953"/>
      <c r="H215" s="953"/>
      <c r="I215" s="953"/>
      <c r="J215" s="953"/>
      <c r="K215" s="953"/>
      <c r="L215" s="953"/>
      <c r="M215" s="953"/>
      <c r="N215" s="953"/>
      <c r="O215" s="953"/>
      <c r="P215" s="954"/>
    </row>
    <row r="216" spans="2:16" ht="3.75" customHeight="1" x14ac:dyDescent="0.4">
      <c r="B216" s="77"/>
      <c r="C216" s="78"/>
      <c r="D216" s="199"/>
      <c r="E216" s="199"/>
      <c r="F216" s="199"/>
      <c r="G216" s="199"/>
      <c r="H216" s="199"/>
      <c r="I216" s="199"/>
      <c r="J216" s="199"/>
      <c r="K216" s="199"/>
      <c r="L216" s="199"/>
      <c r="M216" s="199"/>
      <c r="N216" s="199"/>
      <c r="O216" s="199"/>
      <c r="P216" s="222"/>
    </row>
    <row r="217" spans="2:16" s="87" customFormat="1" ht="28.5" customHeight="1" x14ac:dyDescent="0.4">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4">
      <c r="B218" s="99"/>
      <c r="C218" s="168"/>
      <c r="D218" s="167"/>
      <c r="E218" s="167"/>
      <c r="F218" s="167"/>
      <c r="G218" s="167"/>
      <c r="H218" s="167"/>
      <c r="I218" s="167"/>
      <c r="J218" s="167"/>
      <c r="K218" s="167"/>
      <c r="L218" s="167"/>
      <c r="M218" s="167"/>
      <c r="N218" s="167"/>
      <c r="O218" s="167"/>
      <c r="P218" s="197"/>
    </row>
    <row r="219" spans="2:16" ht="36.75" customHeight="1" x14ac:dyDescent="0.4">
      <c r="B219" s="864" t="s">
        <v>3</v>
      </c>
      <c r="C219" s="939"/>
      <c r="D219" s="958" t="s">
        <v>146</v>
      </c>
      <c r="E219" s="941"/>
      <c r="F219" s="941"/>
      <c r="G219" s="941"/>
      <c r="H219" s="941"/>
      <c r="I219" s="941"/>
      <c r="J219" s="941"/>
      <c r="K219" s="941"/>
      <c r="L219" s="941"/>
      <c r="M219" s="941"/>
      <c r="N219" s="941"/>
      <c r="O219" s="941"/>
      <c r="P219" s="222"/>
    </row>
    <row r="220" spans="2:16" ht="6" customHeight="1" x14ac:dyDescent="0.4">
      <c r="B220" s="196"/>
      <c r="C220" s="195"/>
      <c r="D220" s="195"/>
      <c r="E220" s="195"/>
      <c r="F220" s="195"/>
      <c r="G220" s="195"/>
      <c r="H220" s="195"/>
      <c r="I220" s="195"/>
      <c r="J220" s="195"/>
      <c r="K220" s="195"/>
      <c r="L220" s="195"/>
      <c r="M220" s="195"/>
      <c r="N220" s="195"/>
      <c r="O220" s="195"/>
      <c r="P220" s="194"/>
    </row>
    <row r="221" spans="2:16" ht="30.75" customHeight="1" x14ac:dyDescent="0.4">
      <c r="B221" s="972" t="s">
        <v>102</v>
      </c>
      <c r="C221" s="973"/>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4">
      <c r="B222" s="202"/>
      <c r="C222" s="201"/>
      <c r="D222" s="201"/>
      <c r="E222" s="201"/>
      <c r="F222" s="201"/>
      <c r="G222" s="201"/>
      <c r="H222" s="201"/>
      <c r="I222" s="201"/>
      <c r="J222" s="201"/>
      <c r="K222" s="201"/>
      <c r="L222" s="201"/>
      <c r="M222" s="201"/>
      <c r="N222" s="201"/>
      <c r="O222" s="201"/>
      <c r="P222" s="200"/>
    </row>
    <row r="223" spans="2:16" ht="33" customHeight="1" x14ac:dyDescent="0.4">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4">
      <c r="B224" s="187"/>
      <c r="C224" s="186"/>
      <c r="D224" s="166"/>
      <c r="E224" s="186"/>
      <c r="F224" s="166"/>
      <c r="G224" s="186"/>
      <c r="H224" s="166"/>
      <c r="I224" s="186"/>
      <c r="J224" s="166"/>
      <c r="K224" s="186"/>
      <c r="L224" s="166"/>
      <c r="M224" s="186"/>
      <c r="N224" s="166"/>
      <c r="O224" s="166"/>
      <c r="P224" s="185"/>
    </row>
    <row r="225" spans="2:16" ht="27.75" customHeight="1" x14ac:dyDescent="0.4">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4">
      <c r="B226" s="29"/>
      <c r="C226" s="25"/>
      <c r="D226" s="25"/>
      <c r="E226" s="25"/>
      <c r="F226" s="25"/>
      <c r="G226" s="25"/>
      <c r="H226" s="25"/>
      <c r="I226" s="25"/>
      <c r="J226" s="25"/>
      <c r="K226" s="25"/>
      <c r="L226" s="25"/>
      <c r="M226" s="25"/>
      <c r="N226" s="25"/>
      <c r="O226" s="25"/>
      <c r="P226" s="181"/>
    </row>
    <row r="227" spans="2:16" s="87" customFormat="1" ht="10.5" customHeight="1" x14ac:dyDescent="0.4">
      <c r="B227" s="184"/>
      <c r="C227" s="183"/>
      <c r="D227" s="223"/>
      <c r="E227" s="183"/>
      <c r="F227" s="223"/>
      <c r="G227" s="183"/>
      <c r="H227" s="223"/>
      <c r="I227" s="183"/>
      <c r="J227" s="223"/>
      <c r="K227" s="183"/>
      <c r="L227" s="223"/>
      <c r="M227" s="183"/>
      <c r="N227" s="223"/>
      <c r="O227" s="223"/>
      <c r="P227" s="182"/>
    </row>
    <row r="228" spans="2:16" ht="30" customHeight="1" x14ac:dyDescent="0.4">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4">
      <c r="B229" s="29"/>
      <c r="C229" s="25"/>
      <c r="D229" s="25"/>
      <c r="E229" s="25"/>
      <c r="F229" s="25"/>
      <c r="G229" s="25"/>
      <c r="H229" s="25"/>
      <c r="I229" s="25"/>
      <c r="J229" s="25"/>
      <c r="K229" s="25"/>
      <c r="L229" s="25"/>
      <c r="M229" s="25"/>
      <c r="N229" s="25"/>
      <c r="O229" s="25"/>
      <c r="P229" s="181"/>
    </row>
    <row r="230" spans="2:16" ht="8.25" customHeight="1" x14ac:dyDescent="0.4">
      <c r="B230" s="196"/>
      <c r="C230" s="195"/>
      <c r="D230" s="195"/>
      <c r="E230" s="195"/>
      <c r="F230" s="195"/>
      <c r="G230" s="195"/>
      <c r="H230" s="195"/>
      <c r="I230" s="195"/>
      <c r="J230" s="195"/>
      <c r="K230" s="195"/>
      <c r="L230" s="195"/>
      <c r="M230" s="195"/>
      <c r="N230" s="195"/>
      <c r="O230" s="195"/>
      <c r="P230" s="194"/>
    </row>
    <row r="231" spans="2:16" ht="30.75" customHeight="1" x14ac:dyDescent="0.4">
      <c r="B231" s="967" t="s">
        <v>103</v>
      </c>
      <c r="C231" s="968"/>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4">
      <c r="B232" s="202"/>
      <c r="C232" s="201"/>
      <c r="D232" s="201"/>
      <c r="E232" s="201"/>
      <c r="F232" s="201"/>
      <c r="G232" s="201"/>
      <c r="H232" s="201"/>
      <c r="I232" s="201"/>
      <c r="J232" s="201"/>
      <c r="K232" s="201"/>
      <c r="L232" s="201"/>
      <c r="M232" s="201"/>
      <c r="N232" s="201"/>
      <c r="O232" s="201"/>
      <c r="P232" s="200"/>
    </row>
    <row r="233" spans="2:16" ht="30.75" customHeight="1" x14ac:dyDescent="0.4">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4">
      <c r="B234" s="187"/>
      <c r="C234" s="186"/>
      <c r="D234" s="166"/>
      <c r="E234" s="186"/>
      <c r="F234" s="166"/>
      <c r="G234" s="186"/>
      <c r="H234" s="166"/>
      <c r="I234" s="186"/>
      <c r="J234" s="166"/>
      <c r="K234" s="186"/>
      <c r="L234" s="166"/>
      <c r="M234" s="186"/>
      <c r="N234" s="166"/>
      <c r="O234" s="166"/>
      <c r="P234" s="185"/>
    </row>
    <row r="235" spans="2:16" ht="29.75" customHeight="1" x14ac:dyDescent="0.4">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4">
      <c r="B236" s="29"/>
      <c r="C236" s="25"/>
      <c r="D236" s="25"/>
      <c r="E236" s="25"/>
      <c r="F236" s="25"/>
      <c r="G236" s="25"/>
      <c r="H236" s="25"/>
      <c r="I236" s="25"/>
      <c r="J236" s="25"/>
      <c r="K236" s="25"/>
      <c r="L236" s="25"/>
      <c r="M236" s="25"/>
      <c r="N236" s="25"/>
      <c r="O236" s="25"/>
      <c r="P236" s="181"/>
    </row>
    <row r="237" spans="2:16" s="102" customFormat="1" ht="13.5" customHeight="1" x14ac:dyDescent="0.4">
      <c r="B237" s="184"/>
      <c r="C237" s="183"/>
      <c r="D237" s="223"/>
      <c r="E237" s="183"/>
      <c r="F237" s="223"/>
      <c r="G237" s="183"/>
      <c r="H237" s="223"/>
      <c r="I237" s="183"/>
      <c r="J237" s="223"/>
      <c r="K237" s="183"/>
      <c r="L237" s="223"/>
      <c r="M237" s="183"/>
      <c r="N237" s="223"/>
      <c r="O237" s="223"/>
      <c r="P237" s="182"/>
    </row>
    <row r="238" spans="2:16" ht="31.5" customHeight="1" x14ac:dyDescent="0.4">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4">
      <c r="B239" s="29"/>
      <c r="C239" s="25"/>
      <c r="D239" s="25"/>
      <c r="E239" s="25"/>
      <c r="F239" s="25"/>
      <c r="G239" s="25"/>
      <c r="H239" s="25"/>
      <c r="I239" s="25"/>
      <c r="J239" s="25"/>
      <c r="K239" s="25"/>
      <c r="L239" s="25"/>
      <c r="M239" s="25"/>
      <c r="N239" s="25"/>
      <c r="O239" s="25"/>
      <c r="P239" s="181"/>
    </row>
    <row r="240" spans="2:16" ht="6.75" customHeight="1" x14ac:dyDescent="0.4">
      <c r="B240" s="196"/>
      <c r="C240" s="195"/>
      <c r="D240" s="195"/>
      <c r="E240" s="195"/>
      <c r="F240" s="195"/>
      <c r="G240" s="195"/>
      <c r="H240" s="195"/>
      <c r="I240" s="195"/>
      <c r="J240" s="195"/>
      <c r="K240" s="195"/>
      <c r="L240" s="195"/>
      <c r="M240" s="195"/>
      <c r="N240" s="195"/>
      <c r="O240" s="195"/>
      <c r="P240" s="194"/>
    </row>
    <row r="241" spans="2:16" ht="31.5" customHeight="1" x14ac:dyDescent="0.4">
      <c r="B241" s="969" t="s">
        <v>75</v>
      </c>
      <c r="C241" s="970"/>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4">
      <c r="B242" s="202"/>
      <c r="C242" s="201"/>
      <c r="D242" s="201"/>
      <c r="E242" s="201"/>
      <c r="F242" s="201"/>
      <c r="G242" s="201"/>
      <c r="H242" s="201"/>
      <c r="I242" s="201"/>
      <c r="J242" s="201"/>
      <c r="K242" s="201"/>
      <c r="L242" s="201"/>
      <c r="M242" s="201"/>
      <c r="N242" s="201"/>
      <c r="O242" s="201"/>
      <c r="P242" s="200"/>
    </row>
    <row r="243" spans="2:16" ht="34.5" customHeight="1" x14ac:dyDescent="0.4">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4">
      <c r="B244" s="187"/>
      <c r="C244" s="186"/>
      <c r="D244" s="166"/>
      <c r="E244" s="186"/>
      <c r="F244" s="166"/>
      <c r="G244" s="186"/>
      <c r="H244" s="166"/>
      <c r="I244" s="186"/>
      <c r="J244" s="166"/>
      <c r="K244" s="186"/>
      <c r="L244" s="166"/>
      <c r="M244" s="186"/>
      <c r="N244" s="166"/>
      <c r="O244" s="166"/>
      <c r="P244" s="185"/>
    </row>
    <row r="245" spans="2:16" ht="25.5" customHeight="1" x14ac:dyDescent="0.4">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4">
      <c r="B246" s="29"/>
      <c r="C246" s="25"/>
      <c r="D246" s="25"/>
      <c r="E246" s="25"/>
      <c r="F246" s="25"/>
      <c r="G246" s="25"/>
      <c r="H246" s="25"/>
      <c r="I246" s="25"/>
      <c r="J246" s="25"/>
      <c r="K246" s="25"/>
      <c r="L246" s="25"/>
      <c r="M246" s="25"/>
      <c r="N246" s="25"/>
      <c r="O246" s="25"/>
      <c r="P246" s="181"/>
    </row>
    <row r="247" spans="2:16" ht="12" customHeight="1" x14ac:dyDescent="0.4">
      <c r="B247" s="184"/>
      <c r="C247" s="183"/>
      <c r="D247" s="223"/>
      <c r="E247" s="183"/>
      <c r="F247" s="223"/>
      <c r="G247" s="183"/>
      <c r="H247" s="223"/>
      <c r="I247" s="183"/>
      <c r="J247" s="223"/>
      <c r="K247" s="183"/>
      <c r="L247" s="223"/>
      <c r="M247" s="183"/>
      <c r="N247" s="223"/>
      <c r="O247" s="223"/>
      <c r="P247" s="182"/>
    </row>
    <row r="248" spans="2:16" ht="26.25" customHeight="1" x14ac:dyDescent="0.4">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4">
      <c r="B249" s="29"/>
      <c r="C249" s="25"/>
      <c r="D249" s="25"/>
      <c r="E249" s="25"/>
      <c r="F249" s="25"/>
      <c r="G249" s="25"/>
      <c r="H249" s="25"/>
      <c r="I249" s="25"/>
      <c r="J249" s="25"/>
      <c r="K249" s="25"/>
      <c r="L249" s="25"/>
      <c r="M249" s="25"/>
      <c r="N249" s="25"/>
      <c r="O249" s="25"/>
      <c r="P249" s="181"/>
    </row>
    <row r="250" spans="2:16" ht="17.75" customHeight="1" x14ac:dyDescent="0.4">
      <c r="B250" s="971"/>
      <c r="C250" s="971"/>
      <c r="D250" s="971"/>
      <c r="E250" s="971"/>
      <c r="F250" s="971"/>
      <c r="G250" s="971"/>
      <c r="H250" s="971"/>
      <c r="I250" s="971"/>
      <c r="J250" s="971"/>
      <c r="K250" s="971"/>
      <c r="L250" s="971"/>
      <c r="M250" s="971"/>
      <c r="N250" s="971"/>
      <c r="O250" s="971"/>
      <c r="P250" s="971"/>
    </row>
    <row r="251" spans="2:16" s="87" customFormat="1" ht="31.5" customHeight="1" x14ac:dyDescent="0.4">
      <c r="B251" s="829" t="str">
        <f>CONCATENATE(K139,":TB_STAT (Denominator)")</f>
        <v>DSD:TB_STAT (Denominator)</v>
      </c>
      <c r="C251" s="830"/>
      <c r="D251" s="830"/>
      <c r="E251" s="830"/>
      <c r="F251" s="830"/>
      <c r="G251" s="830"/>
      <c r="H251" s="830"/>
      <c r="I251" s="830"/>
      <c r="J251" s="830"/>
      <c r="K251" s="830"/>
      <c r="L251" s="830"/>
      <c r="M251" s="830"/>
      <c r="N251" s="830"/>
      <c r="O251" s="830"/>
      <c r="P251" s="830"/>
    </row>
    <row r="252" spans="2:16" ht="11.25" customHeight="1" x14ac:dyDescent="0.4">
      <c r="B252" s="947" t="s">
        <v>0</v>
      </c>
      <c r="C252" s="948"/>
      <c r="D252" s="949" t="s">
        <v>538</v>
      </c>
      <c r="E252" s="950"/>
      <c r="F252" s="950"/>
      <c r="G252" s="950"/>
      <c r="H252" s="950"/>
      <c r="I252" s="950"/>
      <c r="J252" s="950"/>
      <c r="K252" s="950"/>
      <c r="L252" s="950"/>
      <c r="M252" s="950"/>
      <c r="N252" s="950"/>
      <c r="O252" s="950"/>
      <c r="P252" s="951"/>
    </row>
    <row r="253" spans="2:16" ht="30" customHeight="1" x14ac:dyDescent="0.4">
      <c r="B253" s="864"/>
      <c r="C253" s="939"/>
      <c r="D253" s="952"/>
      <c r="E253" s="953"/>
      <c r="F253" s="953"/>
      <c r="G253" s="953"/>
      <c r="H253" s="953"/>
      <c r="I253" s="953"/>
      <c r="J253" s="953"/>
      <c r="K253" s="953"/>
      <c r="L253" s="953"/>
      <c r="M253" s="953"/>
      <c r="N253" s="953"/>
      <c r="O253" s="953"/>
      <c r="P253" s="954"/>
    </row>
    <row r="254" spans="2:16" ht="8.25" customHeight="1" x14ac:dyDescent="0.4">
      <c r="B254" s="77"/>
      <c r="C254" s="78"/>
      <c r="D254" s="199"/>
      <c r="E254" s="199"/>
      <c r="F254" s="199"/>
      <c r="G254" s="199"/>
      <c r="H254" s="199"/>
      <c r="I254" s="199"/>
      <c r="J254" s="199"/>
      <c r="K254" s="199"/>
      <c r="L254" s="199"/>
      <c r="M254" s="199"/>
      <c r="N254" s="199"/>
      <c r="O254" s="199"/>
      <c r="P254" s="222"/>
    </row>
    <row r="255" spans="2:16" ht="30.75" customHeight="1" x14ac:dyDescent="0.4">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4">
      <c r="B256" s="99"/>
      <c r="C256" s="168"/>
      <c r="D256" s="167"/>
      <c r="E256" s="167"/>
      <c r="F256" s="167"/>
      <c r="G256" s="167"/>
      <c r="H256" s="167"/>
      <c r="I256" s="167"/>
      <c r="J256" s="167"/>
      <c r="K256" s="167"/>
      <c r="L256" s="167"/>
      <c r="M256" s="167"/>
      <c r="N256" s="167"/>
      <c r="O256" s="167"/>
      <c r="P256" s="197"/>
    </row>
    <row r="257" spans="2:16" ht="34.5" customHeight="1" x14ac:dyDescent="0.4">
      <c r="B257" s="864" t="s">
        <v>3</v>
      </c>
      <c r="C257" s="939"/>
      <c r="D257" s="958" t="s">
        <v>146</v>
      </c>
      <c r="E257" s="941"/>
      <c r="F257" s="941"/>
      <c r="G257" s="941"/>
      <c r="H257" s="941"/>
      <c r="I257" s="941"/>
      <c r="J257" s="941"/>
      <c r="K257" s="941"/>
      <c r="L257" s="941"/>
      <c r="M257" s="941"/>
      <c r="N257" s="941"/>
      <c r="O257" s="941"/>
      <c r="P257" s="222"/>
    </row>
    <row r="258" spans="2:16" ht="12" customHeight="1" x14ac:dyDescent="0.4">
      <c r="B258" s="196"/>
      <c r="C258" s="195"/>
      <c r="D258" s="195"/>
      <c r="E258" s="195"/>
      <c r="F258" s="195"/>
      <c r="G258" s="195"/>
      <c r="H258" s="195"/>
      <c r="I258" s="195"/>
      <c r="J258" s="195"/>
      <c r="K258" s="195"/>
      <c r="L258" s="195"/>
      <c r="M258" s="195"/>
      <c r="N258" s="195"/>
      <c r="O258" s="195"/>
      <c r="P258" s="194"/>
    </row>
    <row r="259" spans="2:16" ht="29.75" customHeight="1" x14ac:dyDescent="0.4">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4">
      <c r="B260" s="187"/>
      <c r="C260" s="186"/>
      <c r="D260" s="166"/>
      <c r="E260" s="186"/>
      <c r="F260" s="166"/>
      <c r="G260" s="186"/>
      <c r="H260" s="166"/>
      <c r="I260" s="186"/>
      <c r="J260" s="166"/>
      <c r="K260" s="186"/>
      <c r="L260" s="166"/>
      <c r="M260" s="186"/>
      <c r="N260" s="166"/>
      <c r="O260" s="166"/>
      <c r="P260" s="185"/>
    </row>
    <row r="261" spans="2:16" s="102" customFormat="1" ht="30" customHeight="1" x14ac:dyDescent="0.4">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4">
      <c r="B262" s="29"/>
      <c r="C262" s="25"/>
      <c r="D262" s="25"/>
      <c r="E262" s="25"/>
      <c r="F262" s="25"/>
      <c r="G262" s="25"/>
      <c r="H262" s="25"/>
      <c r="I262" s="25"/>
      <c r="J262" s="25"/>
      <c r="K262" s="25"/>
      <c r="L262" s="25"/>
      <c r="M262" s="25"/>
      <c r="N262" s="25"/>
      <c r="O262" s="25"/>
      <c r="P262" s="181"/>
    </row>
    <row r="263" spans="2:16" ht="15" customHeight="1" x14ac:dyDescent="0.4">
      <c r="B263" s="184"/>
      <c r="C263" s="183"/>
      <c r="D263" s="223"/>
      <c r="E263" s="183"/>
      <c r="F263" s="223"/>
      <c r="G263" s="183"/>
      <c r="H263" s="223"/>
      <c r="I263" s="183"/>
      <c r="J263" s="223"/>
      <c r="K263" s="183"/>
      <c r="L263" s="223"/>
      <c r="M263" s="183"/>
      <c r="N263" s="223"/>
      <c r="O263" s="223"/>
      <c r="P263" s="182"/>
    </row>
    <row r="264" spans="2:16" ht="31.5" customHeight="1" x14ac:dyDescent="0.4">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25" customHeight="1" x14ac:dyDescent="0.4">
      <c r="B265" s="29"/>
      <c r="C265" s="25"/>
      <c r="D265" s="25"/>
      <c r="E265" s="25"/>
      <c r="F265" s="25"/>
      <c r="G265" s="25"/>
      <c r="H265" s="25"/>
      <c r="I265" s="25"/>
      <c r="J265" s="25"/>
      <c r="K265" s="25"/>
      <c r="L265" s="25"/>
      <c r="M265" s="25"/>
      <c r="N265" s="25"/>
      <c r="O265" s="25"/>
      <c r="P265" s="181"/>
    </row>
    <row r="266" spans="2:16" s="87" customFormat="1" ht="17" customHeight="1" x14ac:dyDescent="0.4">
      <c r="B266" s="931"/>
      <c r="C266" s="931"/>
      <c r="D266" s="932"/>
      <c r="E266" s="932"/>
      <c r="F266" s="932"/>
      <c r="G266" s="932"/>
      <c r="H266" s="932"/>
      <c r="I266" s="932"/>
      <c r="J266" s="932"/>
      <c r="K266" s="932"/>
      <c r="L266" s="932"/>
      <c r="M266" s="932"/>
      <c r="N266" s="932"/>
      <c r="O266" s="932"/>
      <c r="P266" s="176"/>
    </row>
    <row r="267" spans="2:16" x14ac:dyDescent="0.4">
      <c r="B267" s="180"/>
      <c r="C267" s="180"/>
      <c r="D267" s="179"/>
      <c r="E267" s="179"/>
      <c r="F267" s="179"/>
      <c r="G267" s="179"/>
      <c r="H267" s="179"/>
      <c r="I267" s="179"/>
      <c r="J267" s="179"/>
      <c r="K267" s="179"/>
      <c r="L267" s="179"/>
      <c r="M267" s="179"/>
      <c r="N267" s="179"/>
      <c r="O267" s="179"/>
      <c r="P267" s="176"/>
    </row>
    <row r="268" spans="2:16" ht="24" customHeight="1" x14ac:dyDescent="0.4">
      <c r="B268" s="974"/>
      <c r="C268" s="170"/>
      <c r="D268" s="170"/>
      <c r="E268" s="170"/>
      <c r="F268" s="170"/>
      <c r="G268" s="170"/>
      <c r="H268" s="170"/>
      <c r="I268" s="170"/>
      <c r="J268" s="170"/>
      <c r="K268" s="170"/>
      <c r="L268" s="170"/>
      <c r="M268" s="170"/>
      <c r="N268" s="170"/>
      <c r="O268" s="170"/>
      <c r="P268" s="170"/>
    </row>
    <row r="269" spans="2:16" x14ac:dyDescent="0.4">
      <c r="B269" s="974"/>
      <c r="C269" s="933"/>
      <c r="D269" s="933"/>
      <c r="E269" s="934"/>
      <c r="F269" s="934"/>
      <c r="G269" s="934"/>
      <c r="H269" s="934"/>
      <c r="I269" s="934"/>
      <c r="J269" s="934"/>
      <c r="K269" s="934"/>
      <c r="L269" s="934"/>
      <c r="M269" s="934"/>
      <c r="N269" s="934"/>
      <c r="O269" s="934"/>
      <c r="P269" s="934"/>
    </row>
    <row r="270" spans="2:16" ht="8.25" customHeight="1" x14ac:dyDescent="0.4">
      <c r="B270" s="175"/>
      <c r="C270" s="174"/>
      <c r="D270" s="173"/>
      <c r="E270" s="174"/>
      <c r="F270" s="173"/>
      <c r="G270" s="174"/>
      <c r="H270" s="173"/>
      <c r="I270" s="174"/>
      <c r="J270" s="173"/>
      <c r="K270" s="174"/>
      <c r="L270" s="173"/>
      <c r="M270" s="174"/>
      <c r="N270" s="173"/>
      <c r="O270" s="174"/>
      <c r="P270" s="173"/>
    </row>
    <row r="271" spans="2:16" ht="22.5" customHeight="1" x14ac:dyDescent="0.4">
      <c r="B271" s="178"/>
      <c r="C271" s="172"/>
      <c r="D271" s="176"/>
      <c r="E271" s="172"/>
      <c r="F271" s="176"/>
      <c r="G271" s="172"/>
      <c r="H271" s="176"/>
      <c r="I271" s="609"/>
      <c r="J271" s="176"/>
      <c r="K271" s="172"/>
      <c r="L271" s="176"/>
      <c r="M271" s="172"/>
      <c r="N271" s="176"/>
      <c r="O271" s="176"/>
      <c r="P271" s="176"/>
    </row>
    <row r="272" spans="2:16" x14ac:dyDescent="0.4">
      <c r="B272" s="171"/>
      <c r="C272" s="177"/>
      <c r="D272" s="177"/>
      <c r="E272" s="177"/>
      <c r="F272" s="177"/>
      <c r="G272" s="177"/>
      <c r="H272" s="177"/>
      <c r="I272" s="177"/>
      <c r="J272" s="177"/>
      <c r="K272" s="177"/>
      <c r="L272" s="177"/>
      <c r="M272" s="177"/>
      <c r="N272" s="177"/>
      <c r="O272" s="177"/>
      <c r="P272" s="177"/>
    </row>
    <row r="273" spans="2:16" x14ac:dyDescent="0.4">
      <c r="B273" s="170"/>
      <c r="C273" s="170"/>
      <c r="D273" s="170"/>
      <c r="E273" s="170"/>
      <c r="F273" s="170"/>
      <c r="G273" s="170"/>
      <c r="H273" s="170"/>
      <c r="I273" s="170"/>
      <c r="J273" s="170"/>
      <c r="K273" s="170"/>
      <c r="L273" s="170"/>
      <c r="M273" s="170"/>
      <c r="N273" s="170"/>
      <c r="O273" s="170"/>
      <c r="P273" s="170"/>
    </row>
    <row r="274" spans="2:16" ht="17.75" customHeight="1" x14ac:dyDescent="0.4">
      <c r="B274" s="178"/>
      <c r="C274" s="172"/>
      <c r="D274" s="176"/>
      <c r="E274" s="172"/>
      <c r="F274" s="176"/>
      <c r="G274" s="172"/>
      <c r="H274" s="176"/>
      <c r="I274" s="172"/>
      <c r="J274" s="176"/>
      <c r="K274" s="172"/>
      <c r="L274" s="176"/>
      <c r="M274" s="172"/>
      <c r="N274" s="176"/>
      <c r="O274" s="176"/>
      <c r="P274" s="176"/>
    </row>
    <row r="275" spans="2:16" s="87" customFormat="1" ht="17.75" customHeight="1" x14ac:dyDescent="0.4">
      <c r="B275" s="171"/>
      <c r="C275" s="177"/>
      <c r="D275" s="177"/>
      <c r="E275" s="177"/>
      <c r="F275" s="177"/>
      <c r="G275" s="177"/>
      <c r="H275" s="177"/>
      <c r="I275" s="177"/>
      <c r="J275" s="177"/>
      <c r="K275" s="177"/>
      <c r="L275" s="177"/>
      <c r="M275" s="177"/>
      <c r="N275" s="177"/>
      <c r="O275" s="177"/>
      <c r="P275" s="177"/>
    </row>
    <row r="276" spans="2:16" ht="11.25" customHeight="1" x14ac:dyDescent="0.4">
      <c r="B276" s="170"/>
      <c r="C276" s="170"/>
      <c r="D276" s="170"/>
      <c r="E276" s="170"/>
      <c r="F276" s="170"/>
      <c r="G276" s="170"/>
      <c r="H276" s="170"/>
      <c r="I276" s="170"/>
      <c r="J276" s="170"/>
      <c r="K276" s="170"/>
      <c r="L276" s="170"/>
      <c r="M276" s="170"/>
      <c r="N276" s="170"/>
      <c r="O276" s="170"/>
      <c r="P276" s="170"/>
    </row>
    <row r="277" spans="2:16" ht="23.25" customHeight="1" x14ac:dyDescent="0.4">
      <c r="B277" s="974"/>
      <c r="C277" s="170"/>
      <c r="D277" s="170"/>
      <c r="E277" s="170"/>
      <c r="F277" s="170"/>
      <c r="G277" s="170"/>
      <c r="H277" s="170"/>
      <c r="I277" s="170"/>
      <c r="J277" s="170"/>
      <c r="K277" s="170"/>
      <c r="L277" s="170"/>
      <c r="M277" s="170"/>
      <c r="N277" s="170"/>
      <c r="O277" s="170"/>
      <c r="P277" s="170"/>
    </row>
    <row r="278" spans="2:16" ht="8.25" customHeight="1" x14ac:dyDescent="0.4">
      <c r="B278" s="974"/>
      <c r="C278" s="933"/>
      <c r="D278" s="933"/>
      <c r="E278" s="934"/>
      <c r="F278" s="934"/>
      <c r="G278" s="934"/>
      <c r="H278" s="934"/>
      <c r="I278" s="934"/>
      <c r="J278" s="934"/>
      <c r="K278" s="934"/>
      <c r="L278" s="934"/>
      <c r="M278" s="934"/>
      <c r="N278" s="934"/>
      <c r="O278" s="981"/>
      <c r="P278" s="981"/>
    </row>
    <row r="279" spans="2:16" ht="8.25" customHeight="1" x14ac:dyDescent="0.4">
      <c r="B279" s="175"/>
      <c r="C279" s="174"/>
      <c r="D279" s="173"/>
      <c r="E279" s="174"/>
      <c r="F279" s="173"/>
      <c r="G279" s="174"/>
      <c r="H279" s="173"/>
      <c r="I279" s="174"/>
      <c r="J279" s="173"/>
      <c r="K279" s="174"/>
      <c r="L279" s="173"/>
      <c r="M279" s="174"/>
      <c r="N279" s="173"/>
      <c r="O279" s="174"/>
      <c r="P279" s="173"/>
    </row>
    <row r="285" spans="2:16" ht="17.25" x14ac:dyDescent="0.4">
      <c r="B285" s="18" t="s">
        <v>34</v>
      </c>
      <c r="C285" s="827" t="str">
        <f>C$2</f>
        <v>Afya Nyota Ya Bonde</v>
      </c>
      <c r="D285" s="827"/>
      <c r="E285" s="827"/>
      <c r="F285" s="827"/>
      <c r="H285" s="828" t="s">
        <v>70</v>
      </c>
      <c r="I285" s="828"/>
      <c r="J285" s="828"/>
      <c r="K285" s="59" t="str">
        <f>K2</f>
        <v>DSD</v>
      </c>
      <c r="L285" s="205"/>
      <c r="M285" s="6" t="s">
        <v>35</v>
      </c>
      <c r="N285" s="827" t="s">
        <v>36</v>
      </c>
      <c r="O285" s="827"/>
      <c r="P285" s="166"/>
    </row>
    <row r="286" spans="2:16" ht="30.75" customHeight="1" x14ac:dyDescent="0.4">
      <c r="B286" s="975" t="str">
        <f>CONCATENATE(K139,":CXCA_SCRN")</f>
        <v>DSD:CXCA_SCRN</v>
      </c>
      <c r="C286" s="976"/>
      <c r="D286" s="976"/>
      <c r="E286" s="976"/>
      <c r="F286" s="976"/>
      <c r="G286" s="976"/>
      <c r="H286" s="976"/>
      <c r="I286" s="976"/>
      <c r="J286" s="976"/>
      <c r="K286" s="976"/>
      <c r="L286" s="976"/>
      <c r="M286" s="976"/>
      <c r="N286" s="976"/>
      <c r="O286" s="976"/>
      <c r="P286" s="976"/>
    </row>
    <row r="287" spans="2:16" x14ac:dyDescent="0.4">
      <c r="B287" s="947" t="s">
        <v>0</v>
      </c>
      <c r="C287" s="948"/>
      <c r="D287" s="949" t="s">
        <v>2024</v>
      </c>
      <c r="E287" s="950"/>
      <c r="F287" s="950"/>
      <c r="G287" s="950"/>
      <c r="H287" s="950"/>
      <c r="I287" s="950"/>
      <c r="J287" s="950"/>
      <c r="K287" s="950"/>
      <c r="L287" s="950"/>
      <c r="M287" s="950"/>
      <c r="N287" s="950"/>
      <c r="O287" s="950"/>
      <c r="P287" s="951"/>
    </row>
    <row r="288" spans="2:16" ht="27.75" customHeight="1" x14ac:dyDescent="0.4">
      <c r="B288" s="864"/>
      <c r="C288" s="939"/>
      <c r="D288" s="952"/>
      <c r="E288" s="953"/>
      <c r="F288" s="953"/>
      <c r="G288" s="953"/>
      <c r="H288" s="953"/>
      <c r="I288" s="953"/>
      <c r="J288" s="953"/>
      <c r="K288" s="953"/>
      <c r="L288" s="953"/>
      <c r="M288" s="953"/>
      <c r="N288" s="953"/>
      <c r="O288" s="953"/>
      <c r="P288" s="954"/>
    </row>
    <row r="289" spans="2:16" ht="7.5" customHeight="1" x14ac:dyDescent="0.4">
      <c r="B289" s="77"/>
      <c r="C289" s="78"/>
      <c r="D289" s="307"/>
      <c r="E289" s="307"/>
      <c r="F289" s="307"/>
      <c r="G289" s="307"/>
      <c r="H289" s="307"/>
      <c r="I289" s="307"/>
      <c r="J289" s="307"/>
      <c r="K289" s="307"/>
      <c r="L289" s="307"/>
      <c r="M289" s="307"/>
      <c r="N289" s="307"/>
      <c r="O289" s="307"/>
      <c r="P289" s="495"/>
    </row>
    <row r="290" spans="2:16" ht="31.5" customHeight="1" x14ac:dyDescent="0.4">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4">
      <c r="B291" s="308"/>
      <c r="C291" s="497"/>
      <c r="D291" s="309"/>
      <c r="E291" s="309"/>
      <c r="F291" s="309"/>
      <c r="G291" s="309"/>
      <c r="H291" s="309"/>
      <c r="I291" s="309"/>
      <c r="J291" s="309"/>
      <c r="K291" s="309"/>
      <c r="L291" s="309"/>
      <c r="M291" s="309"/>
      <c r="N291" s="309"/>
      <c r="O291" s="309"/>
      <c r="P291" s="197"/>
    </row>
    <row r="292" spans="2:16" ht="28.5" customHeight="1" x14ac:dyDescent="0.4">
      <c r="B292" s="977" t="s">
        <v>3</v>
      </c>
      <c r="C292" s="978"/>
      <c r="D292" s="979" t="s">
        <v>2025</v>
      </c>
      <c r="E292" s="980"/>
      <c r="F292" s="980"/>
      <c r="G292" s="980"/>
      <c r="H292" s="980"/>
      <c r="I292" s="980"/>
      <c r="J292" s="980"/>
      <c r="K292" s="980"/>
      <c r="L292" s="980"/>
      <c r="M292" s="980"/>
      <c r="N292" s="980"/>
      <c r="O292" s="980"/>
      <c r="P292" s="194"/>
    </row>
    <row r="293" spans="2:16" ht="6" customHeight="1" x14ac:dyDescent="0.4">
      <c r="B293" s="196"/>
      <c r="C293" s="496"/>
      <c r="D293" s="496"/>
      <c r="E293" s="496"/>
      <c r="F293" s="496"/>
      <c r="G293" s="496"/>
      <c r="H293" s="496"/>
      <c r="I293" s="496"/>
      <c r="J293" s="496"/>
      <c r="K293" s="496"/>
      <c r="L293" s="496"/>
      <c r="M293" s="496"/>
      <c r="N293" s="496"/>
      <c r="O293" s="496"/>
      <c r="P293" s="194"/>
    </row>
    <row r="294" spans="2:16" ht="27.75" customHeight="1" x14ac:dyDescent="0.4">
      <c r="B294" s="898" t="s">
        <v>996</v>
      </c>
      <c r="C294" s="899"/>
      <c r="D294" s="899"/>
      <c r="E294" s="579" t="str">
        <f>IF(SUM(N299,N304,N309)=0,"subtotal",SUM(N299,N304,N309))</f>
        <v>subtotal</v>
      </c>
      <c r="F294" s="453"/>
      <c r="G294" s="453"/>
      <c r="H294" s="453"/>
      <c r="I294" s="453"/>
      <c r="J294" s="453"/>
      <c r="K294" s="453"/>
      <c r="L294" s="453"/>
      <c r="M294" s="453"/>
      <c r="N294" s="453"/>
      <c r="O294" s="453"/>
      <c r="P294" s="203"/>
    </row>
    <row r="295" spans="2:16" ht="6.75" customHeight="1" x14ac:dyDescent="0.4">
      <c r="B295" s="454"/>
      <c r="C295" s="201"/>
      <c r="D295" s="201"/>
      <c r="E295" s="201"/>
      <c r="F295" s="201"/>
      <c r="G295" s="201"/>
      <c r="H295" s="201"/>
      <c r="I295" s="201"/>
      <c r="J295" s="201"/>
      <c r="K295" s="201"/>
      <c r="L295" s="201"/>
      <c r="M295" s="201"/>
      <c r="N295" s="201"/>
      <c r="O295" s="201"/>
      <c r="P295" s="200"/>
    </row>
    <row r="296" spans="2:16" ht="7.5" customHeight="1" x14ac:dyDescent="0.4">
      <c r="B296" s="451"/>
      <c r="C296" s="450"/>
      <c r="D296" s="450"/>
      <c r="E296" s="450"/>
      <c r="F296" s="450"/>
      <c r="G296" s="450"/>
      <c r="H296" s="450"/>
      <c r="I296" s="450"/>
      <c r="J296" s="450"/>
      <c r="K296" s="450"/>
      <c r="L296" s="450"/>
      <c r="M296" s="450"/>
      <c r="N296" s="450"/>
      <c r="O296" s="450"/>
      <c r="P296" s="452"/>
    </row>
    <row r="297" spans="2:16" ht="27.75" x14ac:dyDescent="0.4">
      <c r="B297" s="900"/>
      <c r="C297" s="901"/>
      <c r="D297" s="901"/>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4">
      <c r="B298" s="228"/>
      <c r="C298" s="443"/>
      <c r="D298" s="356"/>
      <c r="E298" s="443"/>
      <c r="F298" s="356"/>
      <c r="G298" s="443"/>
      <c r="H298" s="356"/>
      <c r="I298" s="443"/>
      <c r="J298" s="356"/>
      <c r="K298" s="356"/>
      <c r="L298" s="356"/>
      <c r="M298" s="356"/>
      <c r="N298" s="356"/>
      <c r="O298" s="356"/>
      <c r="P298" s="421"/>
    </row>
    <row r="299" spans="2:16" ht="27.75" customHeight="1" x14ac:dyDescent="0.4">
      <c r="B299" s="883" t="s">
        <v>2026</v>
      </c>
      <c r="C299" s="884"/>
      <c r="D299" s="884"/>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4">
      <c r="B300" s="232"/>
      <c r="C300" s="231"/>
      <c r="D300" s="231"/>
      <c r="E300" s="231"/>
      <c r="F300" s="231"/>
      <c r="G300" s="231"/>
      <c r="H300" s="231"/>
      <c r="I300" s="231"/>
      <c r="J300" s="231"/>
      <c r="K300" s="231"/>
      <c r="L300" s="231"/>
      <c r="M300" s="231"/>
      <c r="N300" s="231"/>
      <c r="O300" s="424"/>
      <c r="P300" s="435"/>
    </row>
    <row r="301" spans="2:16" ht="4.5" customHeight="1" x14ac:dyDescent="0.4">
      <c r="B301" s="447"/>
      <c r="C301" s="448"/>
      <c r="D301" s="448"/>
      <c r="E301" s="448"/>
      <c r="F301" s="448"/>
      <c r="G301" s="448"/>
      <c r="H301" s="448"/>
      <c r="I301" s="448"/>
      <c r="J301" s="448"/>
      <c r="K301" s="448"/>
      <c r="L301" s="448"/>
      <c r="M301" s="448"/>
      <c r="N301" s="448"/>
      <c r="O301" s="448"/>
      <c r="P301" s="449"/>
    </row>
    <row r="302" spans="2:16" ht="27.75" x14ac:dyDescent="0.4">
      <c r="B302" s="442"/>
      <c r="C302" s="897"/>
      <c r="D302" s="897"/>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4">
      <c r="B303" s="228"/>
      <c r="C303" s="443"/>
      <c r="D303" s="356"/>
      <c r="E303" s="443"/>
      <c r="F303" s="356"/>
      <c r="G303" s="443"/>
      <c r="H303" s="356"/>
      <c r="I303" s="443"/>
      <c r="J303" s="356"/>
      <c r="K303" s="356"/>
      <c r="L303" s="356"/>
      <c r="M303" s="356"/>
      <c r="N303" s="356"/>
      <c r="O303" s="356"/>
      <c r="P303" s="421"/>
    </row>
    <row r="304" spans="2:16" ht="28.5" customHeight="1" x14ac:dyDescent="0.4">
      <c r="B304" s="883" t="s">
        <v>2027</v>
      </c>
      <c r="C304" s="884"/>
      <c r="D304" s="884"/>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4">
      <c r="B305" s="232"/>
      <c r="C305" s="231"/>
      <c r="D305" s="231"/>
      <c r="E305" s="231"/>
      <c r="F305" s="231"/>
      <c r="G305" s="231"/>
      <c r="H305" s="231"/>
      <c r="I305" s="231"/>
      <c r="J305" s="231"/>
      <c r="K305" s="231"/>
      <c r="L305" s="231"/>
      <c r="M305" s="231"/>
      <c r="N305" s="231"/>
      <c r="O305" s="424"/>
      <c r="P305" s="435"/>
    </row>
    <row r="306" spans="2:16" ht="4.5" customHeight="1" x14ac:dyDescent="0.4">
      <c r="B306" s="447"/>
      <c r="C306" s="448"/>
      <c r="D306" s="448"/>
      <c r="E306" s="448"/>
      <c r="F306" s="448"/>
      <c r="G306" s="448"/>
      <c r="H306" s="448"/>
      <c r="I306" s="448"/>
      <c r="J306" s="448"/>
      <c r="K306" s="448"/>
      <c r="L306" s="448"/>
      <c r="M306" s="448"/>
      <c r="N306" s="448"/>
      <c r="O306" s="448"/>
      <c r="P306" s="449"/>
    </row>
    <row r="307" spans="2:16" ht="27.75" x14ac:dyDescent="0.4">
      <c r="B307" s="442"/>
      <c r="C307" s="896"/>
      <c r="D307" s="896"/>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4">
      <c r="B308" s="228"/>
      <c r="C308" s="443"/>
      <c r="D308" s="356"/>
      <c r="E308" s="443"/>
      <c r="F308" s="356"/>
      <c r="G308" s="443"/>
      <c r="H308" s="356"/>
      <c r="I308" s="443"/>
      <c r="J308" s="356"/>
      <c r="K308" s="356"/>
      <c r="L308" s="356"/>
      <c r="M308" s="356"/>
      <c r="N308" s="356"/>
      <c r="O308" s="356"/>
      <c r="P308" s="421"/>
    </row>
    <row r="309" spans="2:16" ht="30" customHeight="1" x14ac:dyDescent="0.4">
      <c r="B309" s="883" t="s">
        <v>2028</v>
      </c>
      <c r="C309" s="884"/>
      <c r="D309" s="884"/>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4">
      <c r="B310" s="232"/>
      <c r="C310" s="231"/>
      <c r="D310" s="231"/>
      <c r="E310" s="231"/>
      <c r="F310" s="231"/>
      <c r="G310" s="231"/>
      <c r="H310" s="231"/>
      <c r="I310" s="231"/>
      <c r="J310" s="231"/>
      <c r="K310" s="231"/>
      <c r="L310" s="231"/>
      <c r="M310" s="231"/>
      <c r="N310" s="231"/>
      <c r="O310" s="424"/>
      <c r="P310" s="435"/>
    </row>
    <row r="311" spans="2:16" ht="4.5" customHeight="1" x14ac:dyDescent="0.4">
      <c r="B311" s="196"/>
      <c r="C311" s="496"/>
      <c r="D311" s="496"/>
      <c r="E311" s="496"/>
      <c r="F311" s="496"/>
      <c r="G311" s="496"/>
      <c r="H311" s="496"/>
      <c r="I311" s="496"/>
      <c r="J311" s="496"/>
      <c r="K311" s="496"/>
      <c r="L311" s="496"/>
      <c r="M311" s="496"/>
      <c r="N311" s="496"/>
      <c r="O311" s="496"/>
      <c r="P311" s="194"/>
    </row>
    <row r="312" spans="2:16" ht="25.5" customHeight="1" x14ac:dyDescent="0.4">
      <c r="B312" s="451" t="s">
        <v>999</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4">
      <c r="B313" s="454"/>
      <c r="C313" s="201"/>
      <c r="D313" s="201"/>
      <c r="E313" s="201"/>
      <c r="F313" s="201"/>
      <c r="G313" s="201"/>
      <c r="H313" s="201"/>
      <c r="I313" s="201"/>
      <c r="J313" s="201"/>
      <c r="K313" s="201"/>
      <c r="L313" s="201"/>
      <c r="M313" s="201"/>
      <c r="N313" s="201"/>
      <c r="O313" s="201"/>
      <c r="P313" s="200"/>
    </row>
    <row r="314" spans="2:16" ht="9" customHeight="1" x14ac:dyDescent="0.4">
      <c r="B314" s="451"/>
      <c r="C314" s="450"/>
      <c r="D314" s="450"/>
      <c r="E314" s="450"/>
      <c r="F314" s="450"/>
      <c r="G314" s="450"/>
      <c r="H314" s="450"/>
      <c r="I314" s="450"/>
      <c r="J314" s="450"/>
      <c r="K314" s="450"/>
      <c r="L314" s="450"/>
      <c r="M314" s="450"/>
      <c r="N314" s="450"/>
      <c r="O314" s="450"/>
      <c r="P314" s="452"/>
    </row>
    <row r="315" spans="2:16" ht="27.75" x14ac:dyDescent="0.4">
      <c r="B315" s="442"/>
      <c r="C315" s="897"/>
      <c r="D315" s="897"/>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4">
      <c r="B316" s="228"/>
      <c r="C316" s="443"/>
      <c r="D316" s="356"/>
      <c r="E316" s="443"/>
      <c r="F316" s="356"/>
      <c r="G316" s="443"/>
      <c r="H316" s="356"/>
      <c r="I316" s="443"/>
      <c r="J316" s="356"/>
      <c r="K316" s="356"/>
      <c r="L316" s="356"/>
      <c r="M316" s="356"/>
      <c r="N316" s="356"/>
      <c r="O316" s="356"/>
      <c r="P316" s="421"/>
    </row>
    <row r="317" spans="2:16" ht="27.75" customHeight="1" x14ac:dyDescent="0.4">
      <c r="B317" s="883" t="s">
        <v>2026</v>
      </c>
      <c r="C317" s="884"/>
      <c r="D317" s="884"/>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4">
      <c r="B318" s="232"/>
      <c r="C318" s="231"/>
      <c r="D318" s="231"/>
      <c r="E318" s="231"/>
      <c r="F318" s="231"/>
      <c r="G318" s="231"/>
      <c r="H318" s="231"/>
      <c r="I318" s="231"/>
      <c r="J318" s="231"/>
      <c r="K318" s="231"/>
      <c r="L318" s="231"/>
      <c r="M318" s="231"/>
      <c r="N318" s="231"/>
      <c r="O318" s="424"/>
      <c r="P318" s="435"/>
    </row>
    <row r="319" spans="2:16" ht="8.25" customHeight="1" x14ac:dyDescent="0.4">
      <c r="B319" s="447"/>
      <c r="C319" s="448"/>
      <c r="D319" s="448"/>
      <c r="E319" s="448"/>
      <c r="F319" s="448"/>
      <c r="G319" s="448"/>
      <c r="H319" s="448"/>
      <c r="I319" s="448"/>
      <c r="J319" s="448"/>
      <c r="K319" s="448"/>
      <c r="L319" s="448"/>
      <c r="M319" s="448"/>
      <c r="N319" s="448"/>
      <c r="O319" s="448"/>
      <c r="P319" s="449"/>
    </row>
    <row r="320" spans="2:16" ht="27.75" x14ac:dyDescent="0.4">
      <c r="B320" s="442"/>
      <c r="C320" s="897"/>
      <c r="D320" s="897"/>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4">
      <c r="B321" s="228"/>
      <c r="C321" s="443"/>
      <c r="D321" s="356"/>
      <c r="E321" s="443"/>
      <c r="F321" s="356"/>
      <c r="G321" s="443"/>
      <c r="H321" s="356"/>
      <c r="I321" s="443"/>
      <c r="J321" s="356"/>
      <c r="K321" s="356"/>
      <c r="L321" s="356"/>
      <c r="M321" s="356"/>
      <c r="N321" s="356"/>
      <c r="O321" s="356"/>
      <c r="P321" s="421"/>
    </row>
    <row r="322" spans="2:16" ht="30" customHeight="1" x14ac:dyDescent="0.4">
      <c r="B322" s="883" t="s">
        <v>2027</v>
      </c>
      <c r="C322" s="884"/>
      <c r="D322" s="884"/>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4">
      <c r="B323" s="232"/>
      <c r="C323" s="231"/>
      <c r="D323" s="231"/>
      <c r="E323" s="231"/>
      <c r="F323" s="231"/>
      <c r="G323" s="231"/>
      <c r="H323" s="231"/>
      <c r="I323" s="231"/>
      <c r="J323" s="231"/>
      <c r="K323" s="231"/>
      <c r="L323" s="231"/>
      <c r="M323" s="231"/>
      <c r="N323" s="231"/>
      <c r="O323" s="424"/>
      <c r="P323" s="435"/>
    </row>
    <row r="324" spans="2:16" ht="8.25" customHeight="1" x14ac:dyDescent="0.4">
      <c r="B324" s="447"/>
      <c r="C324" s="448"/>
      <c r="D324" s="448"/>
      <c r="E324" s="448"/>
      <c r="F324" s="448"/>
      <c r="G324" s="448"/>
      <c r="H324" s="448"/>
      <c r="I324" s="448"/>
      <c r="J324" s="448"/>
      <c r="K324" s="448"/>
      <c r="L324" s="448"/>
      <c r="M324" s="448"/>
      <c r="N324" s="448"/>
      <c r="O324" s="448"/>
      <c r="P324" s="449"/>
    </row>
    <row r="325" spans="2:16" ht="27.75" x14ac:dyDescent="0.4">
      <c r="B325" s="442"/>
      <c r="C325" s="896"/>
      <c r="D325" s="896"/>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4">
      <c r="B326" s="228"/>
      <c r="C326" s="443"/>
      <c r="D326" s="356"/>
      <c r="E326" s="443"/>
      <c r="F326" s="356"/>
      <c r="G326" s="443"/>
      <c r="H326" s="356"/>
      <c r="I326" s="443"/>
      <c r="J326" s="356"/>
      <c r="K326" s="356"/>
      <c r="L326" s="356"/>
      <c r="M326" s="356"/>
      <c r="N326" s="356"/>
      <c r="O326" s="356"/>
      <c r="P326" s="421"/>
    </row>
    <row r="327" spans="2:16" ht="27.75" customHeight="1" x14ac:dyDescent="0.4">
      <c r="B327" s="883" t="s">
        <v>2028</v>
      </c>
      <c r="C327" s="884"/>
      <c r="D327" s="884"/>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4">
      <c r="B328" s="232"/>
      <c r="C328" s="231"/>
      <c r="D328" s="231"/>
      <c r="E328" s="231"/>
      <c r="F328" s="231"/>
      <c r="G328" s="231"/>
      <c r="H328" s="231"/>
      <c r="I328" s="231"/>
      <c r="J328" s="231"/>
      <c r="K328" s="231"/>
      <c r="L328" s="231"/>
      <c r="M328" s="231"/>
      <c r="N328" s="231"/>
      <c r="O328" s="424"/>
      <c r="P328" s="435"/>
    </row>
    <row r="329" spans="2:16" ht="6.75" customHeight="1" x14ac:dyDescent="0.4">
      <c r="B329" s="196"/>
      <c r="C329" s="496"/>
      <c r="D329" s="496"/>
      <c r="E329" s="496"/>
      <c r="F329" s="496"/>
      <c r="G329" s="496"/>
      <c r="H329" s="496"/>
      <c r="I329" s="496"/>
      <c r="J329" s="496"/>
      <c r="K329" s="496"/>
      <c r="L329" s="496"/>
      <c r="M329" s="496"/>
      <c r="N329" s="496"/>
      <c r="O329" s="496"/>
      <c r="P329" s="194"/>
    </row>
    <row r="330" spans="2:16" ht="30" customHeight="1" x14ac:dyDescent="0.4">
      <c r="B330" s="898" t="s">
        <v>1000</v>
      </c>
      <c r="C330" s="899"/>
      <c r="D330" s="899"/>
      <c r="E330" s="579" t="str">
        <f>IF(SUM(N335,N340,N345)=0,"subtotal",SUM(N335,N340,N345))</f>
        <v>subtotal</v>
      </c>
      <c r="F330" s="453"/>
      <c r="G330" s="453"/>
      <c r="H330" s="453"/>
      <c r="I330" s="453"/>
      <c r="J330" s="453"/>
      <c r="K330" s="453"/>
      <c r="L330" s="453"/>
      <c r="M330" s="453"/>
      <c r="N330" s="453"/>
      <c r="O330" s="453"/>
      <c r="P330" s="203"/>
    </row>
    <row r="331" spans="2:16" ht="5.25" customHeight="1" x14ac:dyDescent="0.4">
      <c r="B331" s="454"/>
      <c r="C331" s="201"/>
      <c r="D331" s="201"/>
      <c r="E331" s="201"/>
      <c r="F331" s="201"/>
      <c r="G331" s="201"/>
      <c r="H331" s="201"/>
      <c r="I331" s="201"/>
      <c r="J331" s="201"/>
      <c r="K331" s="201"/>
      <c r="L331" s="201"/>
      <c r="M331" s="201"/>
      <c r="N331" s="201"/>
      <c r="O331" s="201"/>
      <c r="P331" s="200"/>
    </row>
    <row r="332" spans="2:16" ht="8.25" customHeight="1" x14ac:dyDescent="0.4">
      <c r="B332" s="451"/>
      <c r="C332" s="450"/>
      <c r="D332" s="450"/>
      <c r="E332" s="450"/>
      <c r="F332" s="450"/>
      <c r="G332" s="450"/>
      <c r="H332" s="450"/>
      <c r="I332" s="450"/>
      <c r="J332" s="450"/>
      <c r="K332" s="450"/>
      <c r="L332" s="450"/>
      <c r="M332" s="450"/>
      <c r="N332" s="450"/>
      <c r="O332" s="450"/>
      <c r="P332" s="452"/>
    </row>
    <row r="333" spans="2:16" ht="25.5" customHeight="1" x14ac:dyDescent="0.4">
      <c r="B333" s="442"/>
      <c r="C333" s="897"/>
      <c r="D333" s="897"/>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4">
      <c r="B334" s="228"/>
      <c r="C334" s="443"/>
      <c r="D334" s="356"/>
      <c r="E334" s="443"/>
      <c r="F334" s="356"/>
      <c r="G334" s="443"/>
      <c r="H334" s="356"/>
      <c r="I334" s="443"/>
      <c r="J334" s="356"/>
      <c r="K334" s="356"/>
      <c r="L334" s="356"/>
      <c r="M334" s="356"/>
      <c r="N334" s="356"/>
      <c r="O334" s="356"/>
      <c r="P334" s="421"/>
    </row>
    <row r="335" spans="2:16" ht="28.5" customHeight="1" x14ac:dyDescent="0.4">
      <c r="B335" s="902" t="s">
        <v>2026</v>
      </c>
      <c r="C335" s="903"/>
      <c r="D335" s="903"/>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4">
      <c r="B336" s="232"/>
      <c r="C336" s="231"/>
      <c r="D336" s="231"/>
      <c r="E336" s="231"/>
      <c r="F336" s="231"/>
      <c r="G336" s="231"/>
      <c r="H336" s="231"/>
      <c r="I336" s="231"/>
      <c r="J336" s="231"/>
      <c r="K336" s="231"/>
      <c r="L336" s="231"/>
      <c r="M336" s="231"/>
      <c r="N336" s="231"/>
      <c r="O336" s="424"/>
      <c r="P336" s="435"/>
    </row>
    <row r="337" spans="2:16" ht="7.5" customHeight="1" x14ac:dyDescent="0.4">
      <c r="B337" s="447"/>
      <c r="C337" s="448"/>
      <c r="D337" s="448"/>
      <c r="E337" s="448"/>
      <c r="F337" s="448"/>
      <c r="G337" s="448"/>
      <c r="H337" s="448"/>
      <c r="I337" s="448"/>
      <c r="J337" s="448"/>
      <c r="K337" s="448"/>
      <c r="L337" s="448"/>
      <c r="M337" s="448"/>
      <c r="N337" s="448"/>
      <c r="O337" s="448"/>
      <c r="P337" s="449"/>
    </row>
    <row r="338" spans="2:16" ht="27.75" x14ac:dyDescent="0.4">
      <c r="B338" s="442"/>
      <c r="C338" s="897"/>
      <c r="D338" s="897"/>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4">
      <c r="B339" s="228"/>
      <c r="C339" s="443"/>
      <c r="D339" s="356"/>
      <c r="E339" s="443"/>
      <c r="F339" s="356"/>
      <c r="G339" s="443"/>
      <c r="H339" s="356"/>
      <c r="I339" s="443"/>
      <c r="J339" s="356"/>
      <c r="K339" s="356"/>
      <c r="L339" s="356"/>
      <c r="M339" s="356"/>
      <c r="N339" s="356"/>
      <c r="O339" s="356"/>
      <c r="P339" s="421"/>
    </row>
    <row r="340" spans="2:16" ht="30.75" customHeight="1" x14ac:dyDescent="0.4">
      <c r="B340" s="904" t="s">
        <v>2027</v>
      </c>
      <c r="C340" s="905"/>
      <c r="D340" s="905"/>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4">
      <c r="B341" s="232"/>
      <c r="C341" s="231"/>
      <c r="D341" s="231"/>
      <c r="E341" s="231"/>
      <c r="F341" s="231"/>
      <c r="G341" s="231"/>
      <c r="H341" s="231"/>
      <c r="I341" s="231"/>
      <c r="J341" s="231"/>
      <c r="K341" s="231"/>
      <c r="L341" s="231"/>
      <c r="M341" s="231"/>
      <c r="N341" s="231"/>
      <c r="O341" s="424"/>
      <c r="P341" s="435"/>
    </row>
    <row r="342" spans="2:16" ht="8.25" customHeight="1" x14ac:dyDescent="0.4">
      <c r="B342" s="447"/>
      <c r="C342" s="448"/>
      <c r="D342" s="448"/>
      <c r="E342" s="448"/>
      <c r="F342" s="448"/>
      <c r="G342" s="448"/>
      <c r="H342" s="448"/>
      <c r="I342" s="448"/>
      <c r="J342" s="448"/>
      <c r="K342" s="448"/>
      <c r="L342" s="448"/>
      <c r="M342" s="448"/>
      <c r="N342" s="448"/>
      <c r="O342" s="448"/>
      <c r="P342" s="449"/>
    </row>
    <row r="343" spans="2:16" ht="27.75" x14ac:dyDescent="0.4">
      <c r="B343" s="442"/>
      <c r="C343" s="896"/>
      <c r="D343" s="896"/>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4">
      <c r="B344" s="228"/>
      <c r="C344" s="443"/>
      <c r="D344" s="356"/>
      <c r="E344" s="443"/>
      <c r="F344" s="356"/>
      <c r="G344" s="443"/>
      <c r="H344" s="356"/>
      <c r="I344" s="443"/>
      <c r="J344" s="356"/>
      <c r="K344" s="356"/>
      <c r="L344" s="356"/>
      <c r="M344" s="356"/>
      <c r="N344" s="356"/>
      <c r="O344" s="356"/>
      <c r="P344" s="421"/>
    </row>
    <row r="345" spans="2:16" ht="31.5" customHeight="1" x14ac:dyDescent="0.4">
      <c r="B345" s="883" t="s">
        <v>2028</v>
      </c>
      <c r="C345" s="884"/>
      <c r="D345" s="884"/>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4">
      <c r="B346" s="232"/>
      <c r="C346" s="231"/>
      <c r="D346" s="231"/>
      <c r="E346" s="231"/>
      <c r="F346" s="231"/>
      <c r="G346" s="231"/>
      <c r="H346" s="231"/>
      <c r="I346" s="231"/>
      <c r="J346" s="231"/>
      <c r="K346" s="231"/>
      <c r="L346" s="231"/>
      <c r="M346" s="231"/>
      <c r="N346" s="231"/>
      <c r="O346" s="424"/>
      <c r="P346" s="435"/>
    </row>
    <row r="347" spans="2:16" x14ac:dyDescent="0.4">
      <c r="B347" s="2"/>
      <c r="C347" s="2"/>
      <c r="D347" s="2"/>
      <c r="E347" s="2"/>
      <c r="F347" s="2"/>
      <c r="G347" s="2"/>
      <c r="H347" s="2"/>
      <c r="I347" s="2"/>
      <c r="J347" s="2"/>
      <c r="K347" s="2"/>
      <c r="L347" s="2"/>
      <c r="M347" s="2"/>
      <c r="N347" s="2"/>
      <c r="O347" s="416"/>
      <c r="P347" s="416"/>
    </row>
    <row r="368" spans="2:16" ht="17.25" x14ac:dyDescent="0.4">
      <c r="B368" s="18" t="s">
        <v>34</v>
      </c>
      <c r="C368" s="827" t="str">
        <f>C$2</f>
        <v>Afya Nyota Ya Bonde</v>
      </c>
      <c r="D368" s="827"/>
      <c r="E368" s="827"/>
      <c r="F368" s="827"/>
      <c r="H368" s="828" t="s">
        <v>70</v>
      </c>
      <c r="I368" s="828"/>
      <c r="J368" s="828"/>
      <c r="K368" s="59" t="str">
        <f>K2</f>
        <v>DSD</v>
      </c>
      <c r="L368" s="205"/>
      <c r="M368" s="6" t="s">
        <v>35</v>
      </c>
      <c r="N368" s="827">
        <f>PMTCT_FO!A2</f>
        <v>0</v>
      </c>
      <c r="O368" s="827"/>
      <c r="P368" s="166"/>
    </row>
    <row r="369" spans="2:18" ht="26.75" customHeight="1" x14ac:dyDescent="0.4">
      <c r="B369" s="885" t="str">
        <f>CONCATENATE(K139,":PMTCT_FO")</f>
        <v>DSD:PMTCT_FO</v>
      </c>
      <c r="C369" s="886"/>
      <c r="D369" s="886"/>
      <c r="E369" s="886"/>
      <c r="F369" s="886"/>
      <c r="G369" s="886"/>
      <c r="H369" s="886"/>
      <c r="I369" s="886"/>
      <c r="J369" s="886"/>
      <c r="K369" s="886"/>
      <c r="L369" s="886"/>
      <c r="M369" s="886"/>
      <c r="N369" s="886"/>
      <c r="O369" s="886"/>
      <c r="P369" s="887"/>
      <c r="R369" s="28"/>
    </row>
    <row r="370" spans="2:18" ht="14.25" customHeight="1" x14ac:dyDescent="0.4">
      <c r="B370" s="888" t="s">
        <v>3</v>
      </c>
      <c r="C370" s="889"/>
      <c r="D370" s="892" t="s">
        <v>2029</v>
      </c>
      <c r="E370" s="892"/>
      <c r="F370" s="892"/>
      <c r="G370" s="892"/>
      <c r="H370" s="892"/>
      <c r="I370" s="892"/>
      <c r="J370" s="892"/>
      <c r="K370" s="892"/>
      <c r="L370" s="892"/>
      <c r="M370" s="892"/>
      <c r="N370" s="892"/>
      <c r="O370" s="892"/>
      <c r="P370" s="893"/>
      <c r="R370" s="28"/>
    </row>
    <row r="371" spans="2:18" x14ac:dyDescent="0.4">
      <c r="B371" s="890"/>
      <c r="C371" s="891"/>
      <c r="D371" s="894"/>
      <c r="E371" s="894"/>
      <c r="F371" s="894"/>
      <c r="G371" s="894"/>
      <c r="H371" s="894"/>
      <c r="I371" s="894"/>
      <c r="J371" s="894"/>
      <c r="K371" s="894"/>
      <c r="L371" s="894"/>
      <c r="M371" s="894"/>
      <c r="N371" s="894"/>
      <c r="O371" s="894"/>
      <c r="P371" s="895"/>
      <c r="R371" s="28"/>
    </row>
    <row r="372" spans="2:18" ht="3.75" customHeight="1" x14ac:dyDescent="0.4">
      <c r="B372" s="380"/>
      <c r="C372" s="8"/>
      <c r="D372" s="8"/>
      <c r="E372" s="4"/>
      <c r="F372" s="4"/>
      <c r="G372" s="4"/>
      <c r="H372" s="4"/>
      <c r="I372" s="4"/>
      <c r="J372" s="4"/>
      <c r="K372" s="4"/>
      <c r="L372" s="4"/>
      <c r="M372" s="4"/>
      <c r="N372" s="4"/>
      <c r="O372" s="4"/>
      <c r="P372" s="381"/>
      <c r="R372" s="28"/>
    </row>
    <row r="373" spans="2:18" ht="28.5" customHeight="1" x14ac:dyDescent="0.4">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4">
      <c r="B374" s="382"/>
      <c r="C374" s="10"/>
      <c r="D374" s="11"/>
      <c r="E374" s="3"/>
      <c r="F374" s="3"/>
      <c r="G374" s="3"/>
      <c r="H374" s="3"/>
      <c r="I374" s="3"/>
      <c r="J374" s="3"/>
      <c r="K374" s="3"/>
      <c r="L374" s="3"/>
      <c r="M374" s="3"/>
      <c r="N374" s="3"/>
      <c r="O374" s="3"/>
      <c r="P374" s="119"/>
      <c r="R374" s="28"/>
    </row>
    <row r="375" spans="2:18" ht="29.25" customHeight="1" x14ac:dyDescent="0.4">
      <c r="B375" s="525" t="s">
        <v>0</v>
      </c>
      <c r="C375" s="342"/>
      <c r="D375" s="745" t="s">
        <v>2030</v>
      </c>
      <c r="E375" s="745"/>
      <c r="F375" s="745"/>
      <c r="G375" s="745"/>
      <c r="H375" s="745"/>
      <c r="I375" s="745"/>
      <c r="J375" s="745"/>
      <c r="K375" s="745"/>
      <c r="L375" s="745"/>
      <c r="M375" s="745"/>
      <c r="N375" s="745"/>
      <c r="O375" s="745"/>
      <c r="P375" s="746"/>
      <c r="R375" s="28"/>
    </row>
    <row r="376" spans="2:18" ht="7.5" customHeight="1" x14ac:dyDescent="0.4">
      <c r="B376" s="37"/>
      <c r="C376" s="3"/>
      <c r="D376" s="3"/>
      <c r="E376" s="3"/>
      <c r="F376" s="3"/>
      <c r="G376" s="3"/>
      <c r="H376" s="3"/>
      <c r="I376" s="3"/>
      <c r="J376" s="3"/>
      <c r="K376" s="3"/>
      <c r="L376" s="3"/>
      <c r="M376" s="3"/>
      <c r="N376" s="3"/>
      <c r="O376" s="3"/>
      <c r="P376" s="36"/>
      <c r="R376" s="28"/>
    </row>
    <row r="377" spans="2:18" ht="28.5" customHeight="1" x14ac:dyDescent="0.4">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4">
      <c r="B378" s="54"/>
      <c r="C378" s="55"/>
      <c r="D378" s="55"/>
      <c r="E378" s="55"/>
      <c r="F378" s="45"/>
      <c r="G378" s="45"/>
      <c r="H378" s="45"/>
      <c r="I378" s="45"/>
      <c r="J378" s="45"/>
      <c r="K378" s="45"/>
      <c r="L378" s="45"/>
      <c r="M378" s="45"/>
      <c r="N378" s="45"/>
      <c r="O378" s="45"/>
      <c r="P378" s="46"/>
      <c r="R378" s="28"/>
    </row>
    <row r="379" spans="2:18" ht="11.25" customHeight="1" x14ac:dyDescent="0.4">
      <c r="B379" s="49"/>
      <c r="C379" s="50"/>
      <c r="D379" s="50"/>
      <c r="E379" s="50"/>
      <c r="F379" s="50"/>
      <c r="G379" s="50"/>
      <c r="H379" s="50"/>
      <c r="I379" s="50"/>
      <c r="J379" s="50"/>
      <c r="K379" s="50"/>
      <c r="L379" s="50"/>
      <c r="M379" s="50"/>
      <c r="N379" s="50"/>
      <c r="O379" s="50"/>
      <c r="P379" s="51"/>
      <c r="R379" s="28"/>
    </row>
    <row r="380" spans="2:18" ht="29.25" customHeight="1" x14ac:dyDescent="0.4">
      <c r="B380" s="525" t="s">
        <v>3</v>
      </c>
      <c r="C380" s="342"/>
      <c r="D380" s="745" t="s">
        <v>2031</v>
      </c>
      <c r="E380" s="745"/>
      <c r="F380" s="745"/>
      <c r="G380" s="745"/>
      <c r="H380" s="745"/>
      <c r="I380" s="745"/>
      <c r="J380" s="745"/>
      <c r="K380" s="745"/>
      <c r="L380" s="745"/>
      <c r="M380" s="745"/>
      <c r="N380" s="745"/>
      <c r="O380" s="745"/>
      <c r="P380" s="746"/>
      <c r="R380" s="28"/>
    </row>
    <row r="381" spans="2:18" ht="7.5" customHeight="1" x14ac:dyDescent="0.4">
      <c r="B381" s="37"/>
      <c r="C381" s="3"/>
      <c r="D381" s="3"/>
      <c r="E381" s="3"/>
      <c r="F381" s="3"/>
      <c r="G381" s="3"/>
      <c r="H381" s="3"/>
      <c r="I381" s="3"/>
      <c r="J381" s="3"/>
      <c r="K381" s="3"/>
      <c r="L381" s="3"/>
      <c r="M381" s="3"/>
      <c r="N381" s="3"/>
      <c r="O381" s="3"/>
      <c r="P381" s="36"/>
      <c r="R381" s="28"/>
    </row>
    <row r="382" spans="2:18" ht="28.5" customHeight="1" x14ac:dyDescent="0.4">
      <c r="B382" s="493" t="s">
        <v>2032</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4">
      <c r="B383" s="54"/>
      <c r="C383" s="55"/>
      <c r="D383" s="55"/>
      <c r="E383" s="55"/>
      <c r="F383" s="45"/>
      <c r="G383" s="45"/>
      <c r="H383" s="45"/>
      <c r="I383" s="45"/>
      <c r="J383" s="45"/>
      <c r="K383" s="45"/>
      <c r="L383" s="45"/>
      <c r="M383" s="45"/>
      <c r="N383" s="45"/>
      <c r="O383" s="45"/>
      <c r="P383" s="46"/>
      <c r="R383" s="28"/>
    </row>
    <row r="384" spans="2:18" ht="7.5" customHeight="1" x14ac:dyDescent="0.4">
      <c r="B384" s="37"/>
      <c r="C384" s="3"/>
      <c r="D384" s="3"/>
      <c r="E384" s="3"/>
      <c r="F384" s="3"/>
      <c r="G384" s="3"/>
      <c r="H384" s="3"/>
      <c r="I384" s="3"/>
      <c r="J384" s="3"/>
      <c r="K384" s="3"/>
      <c r="L384" s="3"/>
      <c r="M384" s="3"/>
      <c r="N384" s="3"/>
      <c r="O384" s="3"/>
      <c r="P384" s="36"/>
      <c r="R384" s="28"/>
    </row>
    <row r="385" spans="2:21" ht="28.5" customHeight="1" x14ac:dyDescent="0.4">
      <c r="B385" s="493" t="s">
        <v>2033</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4">
      <c r="B386" s="54"/>
      <c r="C386" s="55"/>
      <c r="D386" s="55"/>
      <c r="E386" s="55"/>
      <c r="F386" s="45"/>
      <c r="G386" s="45"/>
      <c r="H386" s="45"/>
      <c r="I386" s="45"/>
      <c r="J386" s="45"/>
      <c r="K386" s="45"/>
      <c r="L386" s="45"/>
      <c r="M386" s="45"/>
      <c r="N386" s="45"/>
      <c r="O386" s="45"/>
      <c r="P386" s="46"/>
      <c r="R386" s="28"/>
    </row>
    <row r="387" spans="2:21" ht="7.5" customHeight="1" x14ac:dyDescent="0.4">
      <c r="B387" s="37"/>
      <c r="C387" s="3"/>
      <c r="D387" s="3"/>
      <c r="E387" s="3"/>
      <c r="F387" s="3"/>
      <c r="G387" s="3"/>
      <c r="H387" s="3"/>
      <c r="I387" s="3"/>
      <c r="J387" s="3"/>
      <c r="K387" s="3"/>
      <c r="L387" s="3"/>
      <c r="M387" s="3"/>
      <c r="N387" s="3"/>
      <c r="O387" s="3"/>
      <c r="P387" s="36"/>
      <c r="R387" s="28"/>
    </row>
    <row r="388" spans="2:21" ht="28.5" customHeight="1" x14ac:dyDescent="0.4">
      <c r="B388" s="493" t="s">
        <v>2034</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4">
      <c r="B389" s="54"/>
      <c r="C389" s="55"/>
      <c r="D389" s="55"/>
      <c r="E389" s="55"/>
      <c r="F389" s="45"/>
      <c r="G389" s="45"/>
      <c r="H389" s="45"/>
      <c r="I389" s="45"/>
      <c r="J389" s="45"/>
      <c r="K389" s="45"/>
      <c r="L389" s="45"/>
      <c r="M389" s="45"/>
      <c r="N389" s="45"/>
      <c r="O389" s="45"/>
      <c r="P389" s="46"/>
      <c r="R389" s="28"/>
    </row>
    <row r="390" spans="2:21" ht="7.5" customHeight="1" x14ac:dyDescent="0.4">
      <c r="B390" s="37"/>
      <c r="C390" s="3"/>
      <c r="D390" s="3"/>
      <c r="E390" s="3"/>
      <c r="F390" s="3"/>
      <c r="G390" s="3"/>
      <c r="H390" s="3"/>
      <c r="I390" s="3"/>
      <c r="J390" s="3"/>
      <c r="K390" s="3"/>
      <c r="L390" s="3"/>
      <c r="M390" s="3"/>
      <c r="N390" s="3"/>
      <c r="O390" s="3"/>
      <c r="P390" s="36"/>
      <c r="R390" s="28"/>
    </row>
    <row r="391" spans="2:21" ht="28.5" customHeight="1" x14ac:dyDescent="0.4">
      <c r="B391" s="493" t="s">
        <v>2035</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4">
      <c r="B392" s="54"/>
      <c r="C392" s="55"/>
      <c r="D392" s="55"/>
      <c r="E392" s="55"/>
      <c r="F392" s="45"/>
      <c r="G392" s="45"/>
      <c r="H392" s="45"/>
      <c r="I392" s="45"/>
      <c r="J392" s="45"/>
      <c r="K392" s="45"/>
      <c r="L392" s="45"/>
      <c r="M392" s="45"/>
      <c r="N392" s="45"/>
      <c r="O392" s="45"/>
      <c r="P392" s="46"/>
      <c r="R392" s="712"/>
      <c r="S392" s="712"/>
      <c r="T392" s="712"/>
      <c r="U392" s="712"/>
    </row>
  </sheetData>
  <sheetProtection algorithmName="SHA-512" hashValue="VP6c7HC+cJzCKJZyV77I0mOdUykglgG7Qprvh0ofxuqxd2+TyuCwScwzpnhptjp8TJP81tiatkWNshxjv6hBVA==" saltValue="SGFSR7QMiFTnOr9hUi/b0Q==" spinCount="100000" sheet="1" objects="1" scenarios="1"/>
  <mergeCells count="146">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C74:F74"/>
    <mergeCell ref="H74:J74"/>
    <mergeCell ref="N74:O74"/>
    <mergeCell ref="B76:C76"/>
    <mergeCell ref="D76:O76"/>
    <mergeCell ref="B33:C34"/>
    <mergeCell ref="D33:P34"/>
    <mergeCell ref="B62:P62"/>
    <mergeCell ref="B63:C63"/>
    <mergeCell ref="D63:O63"/>
    <mergeCell ref="C65:D65"/>
    <mergeCell ref="E65:F65"/>
    <mergeCell ref="G65:H65"/>
    <mergeCell ref="B9:C9"/>
    <mergeCell ref="D9:O9"/>
    <mergeCell ref="B16:C16"/>
    <mergeCell ref="D16:O16"/>
    <mergeCell ref="B23:C23"/>
    <mergeCell ref="D23:P23"/>
    <mergeCell ref="C2:F2"/>
    <mergeCell ref="H2:J2"/>
    <mergeCell ref="N2:O2"/>
    <mergeCell ref="B3:P3"/>
    <mergeCell ref="B4:C5"/>
    <mergeCell ref="D4:P5"/>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21" priority="40" operator="equal">
      <formula>0</formula>
    </cfRule>
  </conditionalFormatting>
  <conditionalFormatting sqref="C116">
    <cfRule type="cellIs" dxfId="220" priority="41" operator="equal">
      <formula>0</formula>
    </cfRule>
  </conditionalFormatting>
  <conditionalFormatting sqref="C21:O21">
    <cfRule type="cellIs" dxfId="219" priority="36" operator="equal">
      <formula>0</formula>
    </cfRule>
  </conditionalFormatting>
  <conditionalFormatting sqref="C128">
    <cfRule type="cellIs" dxfId="218" priority="49" operator="equal">
      <formula>0</formula>
    </cfRule>
  </conditionalFormatting>
  <conditionalFormatting sqref="D128">
    <cfRule type="cellIs" dxfId="217" priority="48" operator="equal">
      <formula>0</formula>
    </cfRule>
  </conditionalFormatting>
  <conditionalFormatting sqref="C125">
    <cfRule type="cellIs" dxfId="216" priority="47" operator="equal">
      <formula>0</formula>
    </cfRule>
  </conditionalFormatting>
  <conditionalFormatting sqref="D125">
    <cfRule type="cellIs" dxfId="215" priority="46" operator="equal">
      <formula>0</formula>
    </cfRule>
  </conditionalFormatting>
  <conditionalFormatting sqref="C122">
    <cfRule type="cellIs" dxfId="214" priority="45" operator="equal">
      <formula>0</formula>
    </cfRule>
  </conditionalFormatting>
  <conditionalFormatting sqref="D122">
    <cfRule type="cellIs" dxfId="213" priority="44" operator="equal">
      <formula>0</formula>
    </cfRule>
  </conditionalFormatting>
  <conditionalFormatting sqref="C119">
    <cfRule type="cellIs" dxfId="212" priority="43" operator="equal">
      <formula>0</formula>
    </cfRule>
  </conditionalFormatting>
  <conditionalFormatting sqref="D119">
    <cfRule type="cellIs" dxfId="211" priority="42" operator="equal">
      <formula>0</formula>
    </cfRule>
  </conditionalFormatting>
  <conditionalFormatting sqref="C11:O11">
    <cfRule type="cellIs" dxfId="210" priority="39" operator="equal">
      <formula>0</formula>
    </cfRule>
  </conditionalFormatting>
  <conditionalFormatting sqref="C14:O14">
    <cfRule type="cellIs" dxfId="209" priority="38" operator="equal">
      <formula>0</formula>
    </cfRule>
  </conditionalFormatting>
  <conditionalFormatting sqref="C18:O18">
    <cfRule type="cellIs" dxfId="208" priority="37" operator="equal">
      <formula>0</formula>
    </cfRule>
  </conditionalFormatting>
  <conditionalFormatting sqref="C25:E25">
    <cfRule type="cellIs" dxfId="207" priority="35" operator="equal">
      <formula>0</formula>
    </cfRule>
  </conditionalFormatting>
  <conditionalFormatting sqref="C28:E28">
    <cfRule type="cellIs" dxfId="206" priority="34" operator="equal">
      <formula>0</formula>
    </cfRule>
  </conditionalFormatting>
  <conditionalFormatting sqref="C39:O39">
    <cfRule type="cellIs" dxfId="205" priority="33" operator="equal">
      <formula>0</formula>
    </cfRule>
  </conditionalFormatting>
  <conditionalFormatting sqref="C42:O42">
    <cfRule type="cellIs" dxfId="204" priority="32" operator="equal">
      <formula>0</formula>
    </cfRule>
  </conditionalFormatting>
  <conditionalFormatting sqref="C48:O48">
    <cfRule type="cellIs" dxfId="203" priority="31" operator="equal">
      <formula>0</formula>
    </cfRule>
  </conditionalFormatting>
  <conditionalFormatting sqref="C51:O51">
    <cfRule type="cellIs" dxfId="202" priority="30" operator="equal">
      <formula>0</formula>
    </cfRule>
  </conditionalFormatting>
  <conditionalFormatting sqref="C57:O57">
    <cfRule type="cellIs" dxfId="201" priority="29" operator="equal">
      <formula>0</formula>
    </cfRule>
  </conditionalFormatting>
  <conditionalFormatting sqref="C60:O60">
    <cfRule type="cellIs" dxfId="200" priority="28" operator="equal">
      <formula>0</formula>
    </cfRule>
  </conditionalFormatting>
  <conditionalFormatting sqref="C87:L87">
    <cfRule type="cellIs" dxfId="199" priority="27" operator="equal">
      <formula>0</formula>
    </cfRule>
  </conditionalFormatting>
  <conditionalFormatting sqref="C90:L90">
    <cfRule type="cellIs" dxfId="198" priority="26" operator="equal">
      <formula>0</formula>
    </cfRule>
  </conditionalFormatting>
  <conditionalFormatting sqref="C100:L100">
    <cfRule type="cellIs" dxfId="197" priority="25" operator="equal">
      <formula>0</formula>
    </cfRule>
  </conditionalFormatting>
  <conditionalFormatting sqref="C103:L103">
    <cfRule type="cellIs" dxfId="196" priority="24" operator="equal">
      <formula>0</formula>
    </cfRule>
  </conditionalFormatting>
  <conditionalFormatting sqref="C106">
    <cfRule type="cellIs" dxfId="195" priority="23" operator="equal">
      <formula>0</formula>
    </cfRule>
  </conditionalFormatting>
  <conditionalFormatting sqref="C135">
    <cfRule type="cellIs" dxfId="194" priority="22" operator="equal">
      <formula>0</formula>
    </cfRule>
  </conditionalFormatting>
  <conditionalFormatting sqref="E135">
    <cfRule type="cellIs" dxfId="193" priority="21" operator="equal">
      <formula>0</formula>
    </cfRule>
  </conditionalFormatting>
  <conditionalFormatting sqref="G135">
    <cfRule type="cellIs" dxfId="192" priority="20" operator="equal">
      <formula>0</formula>
    </cfRule>
  </conditionalFormatting>
  <conditionalFormatting sqref="C150:M150">
    <cfRule type="cellIs" dxfId="191" priority="19" operator="equal">
      <formula>0</formula>
    </cfRule>
  </conditionalFormatting>
  <conditionalFormatting sqref="C153:M153">
    <cfRule type="cellIs" dxfId="190" priority="18" operator="equal">
      <formula>0</formula>
    </cfRule>
  </conditionalFormatting>
  <conditionalFormatting sqref="C156:M156">
    <cfRule type="cellIs" dxfId="189" priority="17" operator="equal">
      <formula>0</formula>
    </cfRule>
  </conditionalFormatting>
  <conditionalFormatting sqref="C159:M159">
    <cfRule type="cellIs" dxfId="188" priority="16" operator="equal">
      <formula>0</formula>
    </cfRule>
  </conditionalFormatting>
  <conditionalFormatting sqref="C175:M175">
    <cfRule type="cellIs" dxfId="187" priority="15" operator="equal">
      <formula>0</formula>
    </cfRule>
  </conditionalFormatting>
  <conditionalFormatting sqref="C225:O225">
    <cfRule type="cellIs" dxfId="186" priority="14" operator="equal">
      <formula>0</formula>
    </cfRule>
  </conditionalFormatting>
  <conditionalFormatting sqref="C228:O228">
    <cfRule type="cellIs" dxfId="185" priority="13" operator="equal">
      <formula>0</formula>
    </cfRule>
  </conditionalFormatting>
  <conditionalFormatting sqref="C235:O235">
    <cfRule type="cellIs" dxfId="184" priority="12" operator="equal">
      <formula>0</formula>
    </cfRule>
  </conditionalFormatting>
  <conditionalFormatting sqref="C238:O238">
    <cfRule type="cellIs" dxfId="183" priority="11" operator="equal">
      <formula>0</formula>
    </cfRule>
  </conditionalFormatting>
  <conditionalFormatting sqref="C245:O245">
    <cfRule type="cellIs" dxfId="182" priority="10" operator="equal">
      <formula>0</formula>
    </cfRule>
  </conditionalFormatting>
  <conditionalFormatting sqref="C248:O248">
    <cfRule type="cellIs" dxfId="181" priority="9" operator="equal">
      <formula>0</formula>
    </cfRule>
  </conditionalFormatting>
  <conditionalFormatting sqref="C261:O261">
    <cfRule type="cellIs" dxfId="180" priority="8" operator="equal">
      <formula>0</formula>
    </cfRule>
  </conditionalFormatting>
  <conditionalFormatting sqref="C264:O264">
    <cfRule type="cellIs" dxfId="179" priority="7" operator="equal">
      <formula>0</formula>
    </cfRule>
  </conditionalFormatting>
  <conditionalFormatting sqref="F191">
    <cfRule type="cellIs" dxfId="178" priority="6" operator="equal">
      <formula>0</formula>
    </cfRule>
  </conditionalFormatting>
  <conditionalFormatting sqref="H191">
    <cfRule type="cellIs" dxfId="177" priority="5" operator="equal">
      <formula>0</formula>
    </cfRule>
  </conditionalFormatting>
  <conditionalFormatting sqref="F203">
    <cfRule type="cellIs" dxfId="176" priority="4" operator="equal">
      <formula>0</formula>
    </cfRule>
  </conditionalFormatting>
  <conditionalFormatting sqref="H203">
    <cfRule type="cellIs" dxfId="175" priority="3" operator="equal">
      <formula>0</formula>
    </cfRule>
  </conditionalFormatting>
  <conditionalFormatting sqref="F208">
    <cfRule type="cellIs" dxfId="174" priority="2" operator="equal">
      <formula>0</formula>
    </cfRule>
  </conditionalFormatting>
  <conditionalFormatting sqref="H208">
    <cfRule type="cellIs" dxfId="173"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38.6640625" style="164" bestFit="1" customWidth="1"/>
    <col min="5" max="5" width="12.33203125" style="164" customWidth="1"/>
    <col min="6" max="6" width="16.53125" style="164" customWidth="1"/>
    <col min="7" max="7" width="32.33203125" style="164" customWidth="1"/>
    <col min="8" max="8" width="21.53125" style="164" customWidth="1"/>
    <col min="9" max="10" width="21.86328125" style="164" customWidth="1"/>
    <col min="11" max="18" width="24.46484375" style="164" customWidth="1"/>
    <col min="19" max="19" width="22.46484375" style="164" customWidth="1"/>
    <col min="20" max="20" width="33" style="164" customWidth="1"/>
    <col min="21" max="21" width="22.33203125" style="164" customWidth="1"/>
    <col min="22" max="23" width="22.53125" style="164" customWidth="1"/>
    <col min="24" max="31" width="25.1328125" style="164" customWidth="1"/>
    <col min="32" max="32" width="23.1328125" style="164" customWidth="1"/>
    <col min="33" max="33" width="33.86328125" style="164" customWidth="1"/>
    <col min="34" max="34" width="23.1328125" style="164" customWidth="1"/>
    <col min="35" max="36" width="23.46484375" style="164" customWidth="1"/>
    <col min="37" max="44" width="26" style="164" customWidth="1"/>
    <col min="45" max="45" width="24" style="164" customWidth="1"/>
    <col min="46" max="46" width="34.53125" style="164" customWidth="1"/>
    <col min="47" max="47" width="23.86328125" style="164" customWidth="1"/>
    <col min="48" max="49" width="24.1328125" style="164" customWidth="1"/>
    <col min="50" max="57" width="26.6640625" style="164" customWidth="1"/>
    <col min="58" max="58" width="24.6640625" style="164" customWidth="1"/>
    <col min="59" max="59" width="35.33203125" style="164" customWidth="1"/>
    <col min="60" max="60" width="25.86328125" style="164" customWidth="1"/>
    <col min="61" max="61" width="25.46484375" style="164" customWidth="1"/>
    <col min="62" max="62" width="36" style="164" customWidth="1"/>
    <col min="63" max="63" width="26.53125" style="164" customWidth="1"/>
    <col min="64" max="64" width="26.1328125" style="164" customWidth="1"/>
    <col min="65" max="65" width="21.53125" style="164" customWidth="1"/>
    <col min="66" max="66" width="10.86328125" style="164" customWidth="1"/>
    <col min="67" max="68" width="11.1328125" style="164" customWidth="1"/>
    <col min="69" max="76" width="13.6640625" style="164" customWidth="1"/>
    <col min="77" max="77" width="11.6640625" style="164" customWidth="1"/>
    <col min="78" max="78" width="22.33203125" style="164" customWidth="1"/>
    <col min="79" max="79" width="11.53125" style="164" customWidth="1"/>
    <col min="80" max="81" width="11.86328125" style="164" customWidth="1"/>
    <col min="82" max="89" width="14.46484375" style="164" customWidth="1"/>
    <col min="90" max="90" width="12.46484375" style="164" customWidth="1"/>
    <col min="91" max="91" width="21.53125" style="164" customWidth="1"/>
    <col min="92" max="92" width="10.86328125" style="164" customWidth="1"/>
    <col min="93" max="94" width="11.1328125" style="164" customWidth="1"/>
    <col min="95" max="102" width="13.6640625" style="164" customWidth="1"/>
    <col min="103" max="103" width="11.6640625" style="164" customWidth="1"/>
    <col min="104" max="104" width="22.33203125" style="164" customWidth="1"/>
    <col min="105" max="105" width="11.53125" style="164" customWidth="1"/>
    <col min="106" max="107" width="11.86328125" style="164" customWidth="1"/>
    <col min="108" max="115" width="14.46484375" style="164" customWidth="1"/>
    <col min="116" max="116" width="12.46484375" style="164" customWidth="1"/>
    <col min="117" max="117" width="21.6640625" style="164" customWidth="1"/>
    <col min="118" max="118" width="11" style="164" customWidth="1"/>
    <col min="119" max="120" width="11.33203125" style="164" customWidth="1"/>
    <col min="121" max="128" width="13.86328125" style="164" customWidth="1"/>
    <col min="129" max="129" width="11.86328125" style="164" customWidth="1"/>
    <col min="130" max="130" width="22.46484375" style="164" customWidth="1"/>
    <col min="131" max="131" width="11.6640625" style="164" customWidth="1"/>
    <col min="132" max="133" width="12" style="164" customWidth="1"/>
    <col min="134" max="141" width="14.53125" style="164" customWidth="1"/>
    <col min="142" max="142" width="12.53125" style="164" customWidth="1"/>
    <col min="143" max="144" width="20.6640625" style="164" customWidth="1"/>
    <col min="145" max="145" width="23.6640625" style="164" customWidth="1"/>
    <col min="146" max="146" width="19.53125" style="164" customWidth="1"/>
    <col min="147" max="16384" width="9.1328125" style="164"/>
  </cols>
  <sheetData>
    <row r="1" spans="1:145" x14ac:dyDescent="0.45">
      <c r="A1" s="517" t="s">
        <v>159</v>
      </c>
      <c r="B1" s="517" t="s">
        <v>160</v>
      </c>
      <c r="C1" s="517" t="s">
        <v>233</v>
      </c>
      <c r="D1" s="517" t="s">
        <v>234</v>
      </c>
      <c r="E1" s="517" t="s">
        <v>235</v>
      </c>
      <c r="F1" s="517" t="s">
        <v>70</v>
      </c>
      <c r="G1" s="517" t="s">
        <v>554</v>
      </c>
      <c r="H1" s="517" t="s">
        <v>555</v>
      </c>
      <c r="I1" s="517" t="s">
        <v>556</v>
      </c>
      <c r="J1" s="517" t="s">
        <v>557</v>
      </c>
      <c r="K1" s="517" t="s">
        <v>558</v>
      </c>
      <c r="L1" s="517" t="s">
        <v>559</v>
      </c>
      <c r="M1" s="517" t="s">
        <v>560</v>
      </c>
      <c r="N1" s="517" t="s">
        <v>561</v>
      </c>
      <c r="O1" s="517" t="s">
        <v>562</v>
      </c>
      <c r="P1" s="517" t="s">
        <v>563</v>
      </c>
      <c r="Q1" s="517" t="s">
        <v>564</v>
      </c>
      <c r="R1" s="517" t="s">
        <v>565</v>
      </c>
      <c r="S1" s="517" t="s">
        <v>566</v>
      </c>
      <c r="T1" s="517" t="s">
        <v>567</v>
      </c>
      <c r="U1" s="517" t="s">
        <v>568</v>
      </c>
      <c r="V1" s="517" t="s">
        <v>569</v>
      </c>
      <c r="W1" s="517" t="s">
        <v>570</v>
      </c>
      <c r="X1" s="517" t="s">
        <v>571</v>
      </c>
      <c r="Y1" s="517" t="s">
        <v>572</v>
      </c>
      <c r="Z1" s="517" t="s">
        <v>573</v>
      </c>
      <c r="AA1" s="517" t="s">
        <v>574</v>
      </c>
      <c r="AB1" s="517" t="s">
        <v>575</v>
      </c>
      <c r="AC1" s="517" t="s">
        <v>576</v>
      </c>
      <c r="AD1" s="517" t="s">
        <v>577</v>
      </c>
      <c r="AE1" s="517" t="s">
        <v>578</v>
      </c>
      <c r="AF1" s="517" t="s">
        <v>579</v>
      </c>
      <c r="AG1" s="517" t="s">
        <v>580</v>
      </c>
      <c r="AH1" s="517" t="s">
        <v>581</v>
      </c>
      <c r="AI1" s="517" t="s">
        <v>582</v>
      </c>
      <c r="AJ1" s="517" t="s">
        <v>583</v>
      </c>
      <c r="AK1" s="517" t="s">
        <v>584</v>
      </c>
      <c r="AL1" s="517" t="s">
        <v>585</v>
      </c>
      <c r="AM1" s="517" t="s">
        <v>586</v>
      </c>
      <c r="AN1" s="517" t="s">
        <v>587</v>
      </c>
      <c r="AO1" s="517" t="s">
        <v>588</v>
      </c>
      <c r="AP1" s="517" t="s">
        <v>589</v>
      </c>
      <c r="AQ1" s="517" t="s">
        <v>590</v>
      </c>
      <c r="AR1" s="517" t="s">
        <v>591</v>
      </c>
      <c r="AS1" s="517" t="s">
        <v>592</v>
      </c>
      <c r="AT1" s="517" t="s">
        <v>593</v>
      </c>
      <c r="AU1" s="517" t="s">
        <v>594</v>
      </c>
      <c r="AV1" s="517" t="s">
        <v>595</v>
      </c>
      <c r="AW1" s="517" t="s">
        <v>596</v>
      </c>
      <c r="AX1" s="517" t="s">
        <v>597</v>
      </c>
      <c r="AY1" s="517" t="s">
        <v>598</v>
      </c>
      <c r="AZ1" s="517" t="s">
        <v>599</v>
      </c>
      <c r="BA1" s="517" t="s">
        <v>600</v>
      </c>
      <c r="BB1" s="517" t="s">
        <v>601</v>
      </c>
      <c r="BC1" s="517" t="s">
        <v>602</v>
      </c>
      <c r="BD1" s="517" t="s">
        <v>603</v>
      </c>
      <c r="BE1" s="517" t="s">
        <v>604</v>
      </c>
      <c r="BF1" s="517" t="s">
        <v>605</v>
      </c>
      <c r="BG1" s="517" t="s">
        <v>606</v>
      </c>
      <c r="BH1" s="517" t="s">
        <v>607</v>
      </c>
      <c r="BI1" s="517" t="s">
        <v>608</v>
      </c>
      <c r="BJ1" s="517" t="s">
        <v>609</v>
      </c>
      <c r="BK1" s="517" t="s">
        <v>610</v>
      </c>
      <c r="BL1" s="517" t="s">
        <v>611</v>
      </c>
      <c r="BM1" s="517" t="s">
        <v>612</v>
      </c>
      <c r="BN1" s="517" t="s">
        <v>613</v>
      </c>
      <c r="BO1" s="517" t="s">
        <v>614</v>
      </c>
      <c r="BP1" s="517" t="s">
        <v>615</v>
      </c>
      <c r="BQ1" s="517" t="s">
        <v>616</v>
      </c>
      <c r="BR1" s="517" t="s">
        <v>617</v>
      </c>
      <c r="BS1" s="517" t="s">
        <v>618</v>
      </c>
      <c r="BT1" s="517" t="s">
        <v>619</v>
      </c>
      <c r="BU1" s="517" t="s">
        <v>620</v>
      </c>
      <c r="BV1" s="517" t="s">
        <v>621</v>
      </c>
      <c r="BW1" s="517" t="s">
        <v>622</v>
      </c>
      <c r="BX1" s="517" t="s">
        <v>623</v>
      </c>
      <c r="BY1" s="517" t="s">
        <v>624</v>
      </c>
      <c r="BZ1" s="517" t="s">
        <v>625</v>
      </c>
      <c r="CA1" s="517" t="s">
        <v>626</v>
      </c>
      <c r="CB1" s="517" t="s">
        <v>627</v>
      </c>
      <c r="CC1" s="517" t="s">
        <v>628</v>
      </c>
      <c r="CD1" s="517" t="s">
        <v>629</v>
      </c>
      <c r="CE1" s="517" t="s">
        <v>630</v>
      </c>
      <c r="CF1" s="517" t="s">
        <v>631</v>
      </c>
      <c r="CG1" s="517" t="s">
        <v>632</v>
      </c>
      <c r="CH1" s="517" t="s">
        <v>633</v>
      </c>
      <c r="CI1" s="517" t="s">
        <v>634</v>
      </c>
      <c r="CJ1" s="517" t="s">
        <v>635</v>
      </c>
      <c r="CK1" s="517" t="s">
        <v>636</v>
      </c>
      <c r="CL1" s="517" t="s">
        <v>637</v>
      </c>
      <c r="CM1" s="517" t="s">
        <v>638</v>
      </c>
      <c r="CN1" s="517" t="s">
        <v>639</v>
      </c>
      <c r="CO1" s="517" t="s">
        <v>640</v>
      </c>
      <c r="CP1" s="517" t="s">
        <v>641</v>
      </c>
      <c r="CQ1" s="517" t="s">
        <v>642</v>
      </c>
      <c r="CR1" s="517" t="s">
        <v>643</v>
      </c>
      <c r="CS1" s="517" t="s">
        <v>644</v>
      </c>
      <c r="CT1" s="517" t="s">
        <v>645</v>
      </c>
      <c r="CU1" s="517" t="s">
        <v>646</v>
      </c>
      <c r="CV1" s="517" t="s">
        <v>647</v>
      </c>
      <c r="CW1" s="517" t="s">
        <v>648</v>
      </c>
      <c r="CX1" s="517" t="s">
        <v>649</v>
      </c>
      <c r="CY1" s="517" t="s">
        <v>650</v>
      </c>
      <c r="CZ1" s="517" t="s">
        <v>651</v>
      </c>
      <c r="DA1" s="517" t="s">
        <v>652</v>
      </c>
      <c r="DB1" s="517" t="s">
        <v>653</v>
      </c>
      <c r="DC1" s="517" t="s">
        <v>654</v>
      </c>
      <c r="DD1" s="517" t="s">
        <v>655</v>
      </c>
      <c r="DE1" s="517" t="s">
        <v>656</v>
      </c>
      <c r="DF1" s="517" t="s">
        <v>657</v>
      </c>
      <c r="DG1" s="517" t="s">
        <v>658</v>
      </c>
      <c r="DH1" s="517" t="s">
        <v>659</v>
      </c>
      <c r="DI1" s="517" t="s">
        <v>660</v>
      </c>
      <c r="DJ1" s="517" t="s">
        <v>661</v>
      </c>
      <c r="DK1" s="517" t="s">
        <v>662</v>
      </c>
      <c r="DL1" s="517" t="s">
        <v>663</v>
      </c>
      <c r="DM1" s="517" t="s">
        <v>664</v>
      </c>
      <c r="DN1" s="517" t="s">
        <v>665</v>
      </c>
      <c r="DO1" s="517" t="s">
        <v>666</v>
      </c>
      <c r="DP1" s="517" t="s">
        <v>667</v>
      </c>
      <c r="DQ1" s="517" t="s">
        <v>668</v>
      </c>
      <c r="DR1" s="517" t="s">
        <v>669</v>
      </c>
      <c r="DS1" s="517" t="s">
        <v>670</v>
      </c>
      <c r="DT1" s="517" t="s">
        <v>671</v>
      </c>
      <c r="DU1" s="517" t="s">
        <v>672</v>
      </c>
      <c r="DV1" s="517" t="s">
        <v>673</v>
      </c>
      <c r="DW1" s="517" t="s">
        <v>674</v>
      </c>
      <c r="DX1" s="517" t="s">
        <v>675</v>
      </c>
      <c r="DY1" s="517" t="s">
        <v>676</v>
      </c>
      <c r="DZ1" s="517" t="s">
        <v>677</v>
      </c>
      <c r="EA1" s="517" t="s">
        <v>678</v>
      </c>
      <c r="EB1" s="517" t="s">
        <v>679</v>
      </c>
      <c r="EC1" s="517" t="s">
        <v>680</v>
      </c>
      <c r="ED1" s="517" t="s">
        <v>681</v>
      </c>
      <c r="EE1" s="517" t="s">
        <v>682</v>
      </c>
      <c r="EF1" s="517" t="s">
        <v>683</v>
      </c>
      <c r="EG1" s="517" t="s">
        <v>684</v>
      </c>
      <c r="EH1" s="517" t="s">
        <v>685</v>
      </c>
      <c r="EI1" s="517" t="s">
        <v>686</v>
      </c>
      <c r="EJ1" s="517" t="s">
        <v>687</v>
      </c>
      <c r="EK1" s="517" t="s">
        <v>688</v>
      </c>
      <c r="EL1" s="517" t="s">
        <v>689</v>
      </c>
      <c r="EM1" s="517" t="s">
        <v>281</v>
      </c>
      <c r="EN1" s="517" t="s">
        <v>282</v>
      </c>
      <c r="EO1" s="518" t="s">
        <v>283</v>
      </c>
    </row>
    <row r="2" spans="1:14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45"/>
    <row r="104" spans="1:145" s="512" customFormat="1" x14ac:dyDescent="0.45"/>
    <row r="105" spans="1:145" s="512" customFormat="1" x14ac:dyDescent="0.45"/>
    <row r="106" spans="1:145" s="512" customFormat="1" x14ac:dyDescent="0.45"/>
    <row r="107" spans="1:145" s="512" customFormat="1" x14ac:dyDescent="0.45"/>
    <row r="108" spans="1:145" s="512" customFormat="1" x14ac:dyDescent="0.45"/>
    <row r="109" spans="1:145" s="512" customFormat="1" x14ac:dyDescent="0.45"/>
    <row r="110" spans="1:145" s="512" customFormat="1" x14ac:dyDescent="0.45"/>
    <row r="111" spans="1:145" s="512" customFormat="1" x14ac:dyDescent="0.45"/>
    <row r="112" spans="1:14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45" s="415" customFormat="1"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521" bestFit="1" customWidth="1"/>
    <col min="2" max="2" width="10.1328125" style="521" customWidth="1"/>
    <col min="3" max="3" width="16.46484375" style="521" bestFit="1" customWidth="1"/>
    <col min="4" max="4" width="38.6640625" style="521" bestFit="1" customWidth="1"/>
    <col min="5" max="5" width="12.33203125" style="164" customWidth="1"/>
    <col min="6" max="6" width="16.53125" style="164" customWidth="1"/>
    <col min="7" max="7" width="14" style="164" customWidth="1"/>
    <col min="8" max="8" width="31.1328125" style="164" customWidth="1"/>
    <col min="9" max="16" width="23.33203125" style="164" customWidth="1"/>
    <col min="17" max="17" width="21.332031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3125" style="164" customWidth="1"/>
    <col min="39" max="46" width="25.6640625" style="164" customWidth="1"/>
    <col min="47" max="47" width="23.6640625" style="164" customWidth="1"/>
    <col min="48" max="48" width="16.53125" style="164" customWidth="1"/>
    <col min="49" max="49" width="24.33203125" style="164" bestFit="1" customWidth="1"/>
    <col min="50" max="50" width="32.46484375" style="164" bestFit="1" customWidth="1"/>
    <col min="51" max="51" width="26.1328125" style="164" bestFit="1" customWidth="1"/>
    <col min="52" max="53" width="20.6640625" style="164" customWidth="1"/>
    <col min="54" max="54" width="23.6640625" style="164" customWidth="1"/>
    <col min="55" max="55" width="19.53125" style="164" customWidth="1"/>
    <col min="56" max="16384" width="9.1328125" style="164"/>
  </cols>
  <sheetData>
    <row r="1" spans="1:54" x14ac:dyDescent="0.45">
      <c r="A1" s="519" t="s">
        <v>159</v>
      </c>
      <c r="B1" s="519" t="s">
        <v>160</v>
      </c>
      <c r="C1" s="519" t="s">
        <v>233</v>
      </c>
      <c r="D1" s="519" t="s">
        <v>234</v>
      </c>
      <c r="E1" s="513" t="s">
        <v>235</v>
      </c>
      <c r="F1" s="513" t="s">
        <v>70</v>
      </c>
      <c r="G1" s="513" t="s">
        <v>2</v>
      </c>
      <c r="H1" s="513" t="s">
        <v>745</v>
      </c>
      <c r="I1" s="513" t="s">
        <v>746</v>
      </c>
      <c r="J1" s="513" t="s">
        <v>747</v>
      </c>
      <c r="K1" s="513" t="s">
        <v>748</v>
      </c>
      <c r="L1" s="513" t="s">
        <v>749</v>
      </c>
      <c r="M1" s="513" t="s">
        <v>750</v>
      </c>
      <c r="N1" s="513" t="s">
        <v>751</v>
      </c>
      <c r="O1" s="513" t="s">
        <v>752</v>
      </c>
      <c r="P1" s="513" t="s">
        <v>753</v>
      </c>
      <c r="Q1" s="513" t="s">
        <v>754</v>
      </c>
      <c r="R1" s="513" t="s">
        <v>755</v>
      </c>
      <c r="S1" s="513" t="s">
        <v>756</v>
      </c>
      <c r="T1" s="513" t="s">
        <v>757</v>
      </c>
      <c r="U1" s="513" t="s">
        <v>758</v>
      </c>
      <c r="V1" s="513" t="s">
        <v>759</v>
      </c>
      <c r="W1" s="513" t="s">
        <v>760</v>
      </c>
      <c r="X1" s="513" t="s">
        <v>761</v>
      </c>
      <c r="Y1" s="513" t="s">
        <v>762</v>
      </c>
      <c r="Z1" s="513" t="s">
        <v>763</v>
      </c>
      <c r="AA1" s="513" t="s">
        <v>764</v>
      </c>
      <c r="AB1" s="513" t="s">
        <v>765</v>
      </c>
      <c r="AC1" s="513" t="s">
        <v>766</v>
      </c>
      <c r="AD1" s="513" t="s">
        <v>767</v>
      </c>
      <c r="AE1" s="513" t="s">
        <v>768</v>
      </c>
      <c r="AF1" s="513" t="s">
        <v>769</v>
      </c>
      <c r="AG1" s="513" t="s">
        <v>770</v>
      </c>
      <c r="AH1" s="513" t="s">
        <v>771</v>
      </c>
      <c r="AI1" s="513" t="s">
        <v>772</v>
      </c>
      <c r="AJ1" s="513" t="s">
        <v>773</v>
      </c>
      <c r="AK1" s="513" t="s">
        <v>774</v>
      </c>
      <c r="AL1" s="513" t="s">
        <v>775</v>
      </c>
      <c r="AM1" s="513" t="s">
        <v>776</v>
      </c>
      <c r="AN1" s="513" t="s">
        <v>777</v>
      </c>
      <c r="AO1" s="513" t="s">
        <v>778</v>
      </c>
      <c r="AP1" s="513" t="s">
        <v>779</v>
      </c>
      <c r="AQ1" s="513" t="s">
        <v>780</v>
      </c>
      <c r="AR1" s="513" t="s">
        <v>781</v>
      </c>
      <c r="AS1" s="513" t="s">
        <v>782</v>
      </c>
      <c r="AT1" s="513" t="s">
        <v>783</v>
      </c>
      <c r="AU1" s="513" t="s">
        <v>784</v>
      </c>
      <c r="AV1" s="513" t="s">
        <v>106</v>
      </c>
      <c r="AW1" s="513" t="s">
        <v>785</v>
      </c>
      <c r="AX1" s="513" t="s">
        <v>786</v>
      </c>
      <c r="AY1" s="513" t="s">
        <v>787</v>
      </c>
      <c r="AZ1" s="513" t="s">
        <v>281</v>
      </c>
      <c r="BA1" s="513" t="s">
        <v>282</v>
      </c>
      <c r="BB1" s="514" t="s">
        <v>283</v>
      </c>
    </row>
    <row r="2" spans="1:54" s="512" customFormat="1" x14ac:dyDescent="0.4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4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4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4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4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4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4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4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4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4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4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4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4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4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4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4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4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4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4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4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4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4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4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4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4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4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4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4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4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4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4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4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4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4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4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4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4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4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4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4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4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4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4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4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4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4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4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4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4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4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4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4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4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4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4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4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4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4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4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4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4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4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4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4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4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4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4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4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4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4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4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4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4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4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4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4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4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4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4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4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4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4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4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4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4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4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4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4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4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4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4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4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4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4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4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4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4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4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4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4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4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4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4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4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4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4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4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4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4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4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4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4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4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4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4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4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4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4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45">
      <c r="A120" s="571"/>
      <c r="B120" s="571"/>
      <c r="C120" s="571"/>
      <c r="D120" s="571"/>
    </row>
    <row r="121" spans="1:54" s="512" customFormat="1" x14ac:dyDescent="0.45">
      <c r="A121" s="571"/>
      <c r="B121" s="571"/>
      <c r="C121" s="571"/>
      <c r="D121" s="571"/>
    </row>
    <row r="122" spans="1:54" s="512" customFormat="1" x14ac:dyDescent="0.45">
      <c r="A122" s="571"/>
      <c r="B122" s="571"/>
      <c r="C122" s="571"/>
      <c r="D122" s="571"/>
    </row>
    <row r="123" spans="1:54" s="512" customFormat="1" x14ac:dyDescent="0.45">
      <c r="A123" s="571"/>
      <c r="B123" s="571"/>
      <c r="C123" s="571"/>
      <c r="D123" s="571"/>
    </row>
    <row r="124" spans="1:54" s="512" customFormat="1" x14ac:dyDescent="0.45">
      <c r="A124" s="571"/>
      <c r="B124" s="571"/>
      <c r="C124" s="571"/>
      <c r="D124" s="571"/>
    </row>
    <row r="125" spans="1:54" s="512" customFormat="1" x14ac:dyDescent="0.45">
      <c r="A125" s="571"/>
      <c r="B125" s="571"/>
      <c r="C125" s="571"/>
      <c r="D125" s="571"/>
    </row>
    <row r="126" spans="1:54" s="512" customFormat="1" x14ac:dyDescent="0.45">
      <c r="A126" s="571"/>
      <c r="B126" s="571"/>
      <c r="C126" s="571"/>
      <c r="D126" s="571"/>
    </row>
    <row r="127" spans="1:54" s="512" customFormat="1" x14ac:dyDescent="0.45">
      <c r="A127" s="571"/>
      <c r="B127" s="571"/>
      <c r="C127" s="571"/>
      <c r="D127" s="571"/>
    </row>
    <row r="128" spans="1:54" s="512" customFormat="1" x14ac:dyDescent="0.45">
      <c r="A128" s="571"/>
      <c r="B128" s="571"/>
      <c r="C128" s="571"/>
      <c r="D128" s="571"/>
    </row>
    <row r="129" spans="1:4" s="512" customFormat="1" x14ac:dyDescent="0.45">
      <c r="A129" s="571"/>
      <c r="B129" s="571"/>
      <c r="C129" s="571"/>
      <c r="D129" s="571"/>
    </row>
    <row r="130" spans="1:4" s="512" customFormat="1" x14ac:dyDescent="0.45">
      <c r="A130" s="571"/>
      <c r="B130" s="571"/>
      <c r="C130" s="571"/>
      <c r="D130" s="571"/>
    </row>
    <row r="131" spans="1:4" s="512" customFormat="1" x14ac:dyDescent="0.45">
      <c r="A131" s="571"/>
      <c r="B131" s="571"/>
      <c r="C131" s="571"/>
      <c r="D131" s="571"/>
    </row>
    <row r="132" spans="1:4" s="512" customFormat="1" x14ac:dyDescent="0.45">
      <c r="A132" s="571"/>
      <c r="B132" s="571"/>
      <c r="C132" s="571"/>
      <c r="D132" s="571"/>
    </row>
    <row r="133" spans="1:4" s="512" customFormat="1" x14ac:dyDescent="0.45">
      <c r="A133" s="571"/>
      <c r="B133" s="571"/>
      <c r="C133" s="571"/>
      <c r="D133" s="571"/>
    </row>
    <row r="134" spans="1:4" s="512" customFormat="1" x14ac:dyDescent="0.45">
      <c r="A134" s="571"/>
      <c r="B134" s="571"/>
      <c r="C134" s="571"/>
      <c r="D134" s="571"/>
    </row>
    <row r="135" spans="1:4" s="512" customFormat="1" x14ac:dyDescent="0.45">
      <c r="A135" s="571"/>
      <c r="B135" s="571"/>
      <c r="C135" s="571"/>
      <c r="D135" s="571"/>
    </row>
    <row r="136" spans="1:4" s="512" customFormat="1" x14ac:dyDescent="0.45">
      <c r="A136" s="571"/>
      <c r="B136" s="571"/>
      <c r="C136" s="571"/>
      <c r="D136" s="571"/>
    </row>
    <row r="137" spans="1:4" s="512" customFormat="1" x14ac:dyDescent="0.45">
      <c r="A137" s="571"/>
      <c r="B137" s="571"/>
      <c r="C137" s="571"/>
      <c r="D137" s="571"/>
    </row>
    <row r="138" spans="1:4" s="512" customFormat="1" x14ac:dyDescent="0.45">
      <c r="A138" s="571"/>
      <c r="B138" s="571"/>
      <c r="C138" s="571"/>
      <c r="D138" s="571"/>
    </row>
    <row r="139" spans="1:4" s="512" customFormat="1" x14ac:dyDescent="0.45">
      <c r="A139" s="571"/>
      <c r="B139" s="571"/>
      <c r="C139" s="571"/>
      <c r="D139" s="571"/>
    </row>
    <row r="140" spans="1:4" s="512" customFormat="1" x14ac:dyDescent="0.45">
      <c r="A140" s="571"/>
      <c r="B140" s="571"/>
      <c r="C140" s="571"/>
      <c r="D140" s="571"/>
    </row>
    <row r="141" spans="1:4" s="512" customFormat="1" x14ac:dyDescent="0.45">
      <c r="A141" s="571"/>
      <c r="B141" s="571"/>
      <c r="C141" s="571"/>
      <c r="D141" s="571"/>
    </row>
    <row r="142" spans="1:4" s="512" customFormat="1" x14ac:dyDescent="0.45">
      <c r="A142" s="571"/>
      <c r="B142" s="571"/>
      <c r="C142" s="571"/>
      <c r="D142" s="571"/>
    </row>
    <row r="143" spans="1:4" s="512" customFormat="1" x14ac:dyDescent="0.45">
      <c r="A143" s="571"/>
      <c r="B143" s="571"/>
      <c r="C143" s="571"/>
      <c r="D143" s="571"/>
    </row>
    <row r="144" spans="1:4" s="512" customFormat="1" x14ac:dyDescent="0.45">
      <c r="A144" s="571"/>
      <c r="B144" s="571"/>
      <c r="C144" s="571"/>
      <c r="D144" s="571"/>
    </row>
    <row r="145" spans="1:4" s="512" customFormat="1" x14ac:dyDescent="0.45">
      <c r="A145" s="571"/>
      <c r="B145" s="571"/>
      <c r="C145" s="571"/>
      <c r="D145" s="571"/>
    </row>
    <row r="146" spans="1:4" s="512" customFormat="1" x14ac:dyDescent="0.45">
      <c r="A146" s="571"/>
      <c r="B146" s="571"/>
      <c r="C146" s="571"/>
      <c r="D146" s="571"/>
    </row>
    <row r="147" spans="1:4" s="512" customFormat="1" x14ac:dyDescent="0.45">
      <c r="A147" s="571"/>
      <c r="B147" s="571"/>
      <c r="C147" s="571"/>
      <c r="D147" s="571"/>
    </row>
    <row r="148" spans="1:4" s="512" customFormat="1" x14ac:dyDescent="0.45">
      <c r="A148" s="571"/>
      <c r="B148" s="571"/>
      <c r="C148" s="571"/>
      <c r="D148" s="571"/>
    </row>
    <row r="149" spans="1:4" s="512" customFormat="1" x14ac:dyDescent="0.45">
      <c r="A149" s="571"/>
      <c r="B149" s="571"/>
      <c r="C149" s="571"/>
      <c r="D149" s="571"/>
    </row>
    <row r="150" spans="1:4" s="512" customFormat="1" x14ac:dyDescent="0.45">
      <c r="A150" s="571"/>
      <c r="B150" s="571"/>
      <c r="C150" s="571"/>
      <c r="D150" s="571"/>
    </row>
    <row r="151" spans="1:4" s="512" customFormat="1" x14ac:dyDescent="0.45">
      <c r="A151" s="571"/>
      <c r="B151" s="571"/>
      <c r="C151" s="571"/>
      <c r="D151" s="571"/>
    </row>
    <row r="152" spans="1:4" s="512" customFormat="1" x14ac:dyDescent="0.45">
      <c r="A152" s="571"/>
      <c r="B152" s="571"/>
      <c r="C152" s="571"/>
      <c r="D152" s="571"/>
    </row>
    <row r="153" spans="1:4" s="512" customFormat="1" x14ac:dyDescent="0.45">
      <c r="A153" s="571"/>
      <c r="B153" s="571"/>
      <c r="C153" s="571"/>
      <c r="D153" s="571"/>
    </row>
    <row r="154" spans="1:4" s="512" customFormat="1" x14ac:dyDescent="0.45">
      <c r="A154" s="571"/>
      <c r="B154" s="571"/>
      <c r="C154" s="571"/>
      <c r="D154" s="571"/>
    </row>
    <row r="155" spans="1:4" s="512" customFormat="1" x14ac:dyDescent="0.45">
      <c r="A155" s="571"/>
      <c r="B155" s="571"/>
      <c r="C155" s="571"/>
      <c r="D155" s="571"/>
    </row>
    <row r="156" spans="1:4" s="512" customFormat="1" x14ac:dyDescent="0.45">
      <c r="A156" s="571"/>
      <c r="B156" s="571"/>
      <c r="C156" s="571"/>
      <c r="D156" s="571"/>
    </row>
    <row r="157" spans="1:4" s="512" customFormat="1" x14ac:dyDescent="0.45">
      <c r="A157" s="571"/>
      <c r="B157" s="571"/>
      <c r="C157" s="571"/>
      <c r="D157" s="571"/>
    </row>
    <row r="158" spans="1:4" s="512" customFormat="1" x14ac:dyDescent="0.45">
      <c r="A158" s="571"/>
      <c r="B158" s="571"/>
      <c r="C158" s="571"/>
      <c r="D158" s="571"/>
    </row>
    <row r="159" spans="1:4" s="512" customFormat="1" x14ac:dyDescent="0.45">
      <c r="A159" s="571"/>
      <c r="B159" s="571"/>
      <c r="C159" s="571"/>
      <c r="D159" s="571"/>
    </row>
    <row r="160" spans="1:4" s="512" customFormat="1" x14ac:dyDescent="0.45">
      <c r="A160" s="571"/>
      <c r="B160" s="571"/>
      <c r="C160" s="571"/>
      <c r="D160" s="571"/>
    </row>
    <row r="161" spans="1:4" s="512" customFormat="1" x14ac:dyDescent="0.45">
      <c r="A161" s="571"/>
      <c r="B161" s="571"/>
      <c r="C161" s="571"/>
      <c r="D161" s="571"/>
    </row>
    <row r="162" spans="1:4" s="512" customFormat="1" x14ac:dyDescent="0.45">
      <c r="A162" s="571"/>
      <c r="B162" s="571"/>
      <c r="C162" s="571"/>
      <c r="D162" s="571"/>
    </row>
    <row r="163" spans="1:4" s="512" customFormat="1" x14ac:dyDescent="0.45">
      <c r="A163" s="571"/>
      <c r="B163" s="571"/>
      <c r="C163" s="571"/>
      <c r="D163" s="571"/>
    </row>
    <row r="164" spans="1:4" s="512" customFormat="1" x14ac:dyDescent="0.45">
      <c r="A164" s="571"/>
      <c r="B164" s="571"/>
      <c r="C164" s="571"/>
      <c r="D164" s="571"/>
    </row>
    <row r="165" spans="1:4" s="512" customFormat="1" x14ac:dyDescent="0.45">
      <c r="A165" s="571"/>
      <c r="B165" s="571"/>
      <c r="C165" s="571"/>
      <c r="D165" s="571"/>
    </row>
    <row r="166" spans="1:4" s="512" customFormat="1" x14ac:dyDescent="0.45">
      <c r="A166" s="571"/>
      <c r="B166" s="571"/>
      <c r="C166" s="571"/>
      <c r="D166" s="571"/>
    </row>
    <row r="167" spans="1:4" s="512" customFormat="1" x14ac:dyDescent="0.45">
      <c r="A167" s="571"/>
      <c r="B167" s="571"/>
      <c r="C167" s="571"/>
      <c r="D167" s="571"/>
    </row>
    <row r="168" spans="1:4" s="512" customFormat="1" x14ac:dyDescent="0.45">
      <c r="A168" s="571"/>
      <c r="B168" s="571"/>
      <c r="C168" s="571"/>
      <c r="D168" s="571"/>
    </row>
    <row r="169" spans="1:4" s="512" customFormat="1" x14ac:dyDescent="0.45">
      <c r="A169" s="571"/>
      <c r="B169" s="571"/>
      <c r="C169" s="571"/>
      <c r="D169" s="571"/>
    </row>
    <row r="170" spans="1:4" s="512" customFormat="1" x14ac:dyDescent="0.45">
      <c r="A170" s="571"/>
      <c r="B170" s="571"/>
      <c r="C170" s="571"/>
      <c r="D170" s="571"/>
    </row>
    <row r="171" spans="1:4" s="512" customFormat="1" x14ac:dyDescent="0.45">
      <c r="A171" s="571"/>
      <c r="B171" s="571"/>
      <c r="C171" s="571"/>
      <c r="D171" s="571"/>
    </row>
    <row r="172" spans="1:4" s="512" customFormat="1" x14ac:dyDescent="0.45">
      <c r="A172" s="571"/>
      <c r="B172" s="571"/>
      <c r="C172" s="571"/>
      <c r="D172" s="571"/>
    </row>
    <row r="173" spans="1:4" s="512" customFormat="1" x14ac:dyDescent="0.45">
      <c r="A173" s="571"/>
      <c r="B173" s="571"/>
      <c r="C173" s="571"/>
      <c r="D173" s="571"/>
    </row>
    <row r="174" spans="1:4" s="512" customFormat="1" x14ac:dyDescent="0.45">
      <c r="A174" s="571"/>
      <c r="B174" s="571"/>
      <c r="C174" s="571"/>
      <c r="D174" s="571"/>
    </row>
    <row r="175" spans="1:4" s="512" customFormat="1" x14ac:dyDescent="0.45">
      <c r="A175" s="571"/>
      <c r="B175" s="571"/>
      <c r="C175" s="571"/>
      <c r="D175" s="571"/>
    </row>
    <row r="176" spans="1:4" s="512" customFormat="1" x14ac:dyDescent="0.45">
      <c r="A176" s="571"/>
      <c r="B176" s="571"/>
      <c r="C176" s="571"/>
      <c r="D176" s="571"/>
    </row>
    <row r="177" spans="1:4" s="512" customFormat="1" x14ac:dyDescent="0.45">
      <c r="A177" s="571"/>
      <c r="B177" s="571"/>
      <c r="C177" s="571"/>
      <c r="D177" s="571"/>
    </row>
    <row r="178" spans="1:4" s="512" customFormat="1" x14ac:dyDescent="0.45">
      <c r="A178" s="571"/>
      <c r="B178" s="571"/>
      <c r="C178" s="571"/>
      <c r="D178" s="571"/>
    </row>
    <row r="179" spans="1:4" s="512" customFormat="1" x14ac:dyDescent="0.45">
      <c r="A179" s="571"/>
      <c r="B179" s="571"/>
      <c r="C179" s="571"/>
      <c r="D179" s="571"/>
    </row>
    <row r="180" spans="1:4" s="512" customFormat="1" x14ac:dyDescent="0.45">
      <c r="A180" s="571"/>
      <c r="B180" s="571"/>
      <c r="C180" s="571"/>
      <c r="D180" s="571"/>
    </row>
    <row r="181" spans="1:4" s="512" customFormat="1" x14ac:dyDescent="0.45">
      <c r="A181" s="571"/>
      <c r="B181" s="571"/>
      <c r="C181" s="571"/>
      <c r="D181" s="571"/>
    </row>
    <row r="182" spans="1:4" s="512" customFormat="1" x14ac:dyDescent="0.45">
      <c r="A182" s="571"/>
      <c r="B182" s="571"/>
      <c r="C182" s="571"/>
      <c r="D182" s="571"/>
    </row>
    <row r="183" spans="1:4" s="512" customFormat="1" x14ac:dyDescent="0.45">
      <c r="A183" s="571"/>
      <c r="B183" s="571"/>
      <c r="C183" s="571"/>
      <c r="D183" s="571"/>
    </row>
    <row r="184" spans="1:4" s="512" customFormat="1" x14ac:dyDescent="0.45">
      <c r="A184" s="571"/>
      <c r="B184" s="571"/>
      <c r="C184" s="571"/>
      <c r="D184" s="571"/>
    </row>
    <row r="185" spans="1:4" s="512" customFormat="1" x14ac:dyDescent="0.45">
      <c r="A185" s="571"/>
      <c r="B185" s="571"/>
      <c r="C185" s="571"/>
      <c r="D185" s="571"/>
    </row>
    <row r="186" spans="1:4" s="512" customFormat="1" x14ac:dyDescent="0.45">
      <c r="A186" s="571"/>
      <c r="B186" s="571"/>
      <c r="C186" s="571"/>
      <c r="D186" s="571"/>
    </row>
    <row r="187" spans="1:4" s="512" customFormat="1" x14ac:dyDescent="0.45">
      <c r="A187" s="571"/>
      <c r="B187" s="571"/>
      <c r="C187" s="571"/>
      <c r="D187" s="571"/>
    </row>
    <row r="188" spans="1:4" s="512" customFormat="1" x14ac:dyDescent="0.45">
      <c r="A188" s="571"/>
      <c r="B188" s="571"/>
      <c r="C188" s="571"/>
      <c r="D188" s="571"/>
    </row>
    <row r="189" spans="1:4" s="512" customFormat="1" x14ac:dyDescent="0.45">
      <c r="A189" s="571"/>
      <c r="B189" s="571"/>
      <c r="C189" s="571"/>
      <c r="D189" s="571"/>
    </row>
    <row r="190" spans="1:4" s="512" customFormat="1" x14ac:dyDescent="0.45">
      <c r="A190" s="571"/>
      <c r="B190" s="571"/>
      <c r="C190" s="571"/>
      <c r="D190" s="571"/>
    </row>
    <row r="191" spans="1:4" s="512" customFormat="1" x14ac:dyDescent="0.45">
      <c r="A191" s="571"/>
      <c r="B191" s="571"/>
      <c r="C191" s="571"/>
      <c r="D191" s="571"/>
    </row>
    <row r="192" spans="1:4" s="512" customFormat="1" x14ac:dyDescent="0.45">
      <c r="A192" s="571"/>
      <c r="B192" s="571"/>
      <c r="C192" s="571"/>
      <c r="D192" s="571"/>
    </row>
    <row r="193" spans="1:4" s="512" customFormat="1" x14ac:dyDescent="0.45">
      <c r="A193" s="571"/>
      <c r="B193" s="571"/>
      <c r="C193" s="571"/>
      <c r="D193" s="571"/>
    </row>
    <row r="194" spans="1:4" s="512" customFormat="1" x14ac:dyDescent="0.45">
      <c r="A194" s="571"/>
      <c r="B194" s="571"/>
      <c r="C194" s="571"/>
      <c r="D194" s="571"/>
    </row>
    <row r="195" spans="1:4" s="512" customFormat="1" x14ac:dyDescent="0.45">
      <c r="A195" s="571"/>
      <c r="B195" s="571"/>
      <c r="C195" s="571"/>
      <c r="D195" s="571"/>
    </row>
    <row r="196" spans="1:4" s="512" customFormat="1" x14ac:dyDescent="0.45">
      <c r="A196" s="571"/>
      <c r="B196" s="571"/>
      <c r="C196" s="571"/>
      <c r="D196" s="571"/>
    </row>
    <row r="197" spans="1:4" s="512" customFormat="1" x14ac:dyDescent="0.45">
      <c r="A197" s="571"/>
      <c r="B197" s="571"/>
      <c r="C197" s="571"/>
      <c r="D197" s="571"/>
    </row>
    <row r="198" spans="1:4" s="512" customFormat="1" x14ac:dyDescent="0.45">
      <c r="A198" s="571"/>
      <c r="B198" s="571"/>
      <c r="C198" s="571"/>
      <c r="D198" s="571"/>
    </row>
    <row r="199" spans="1:4" s="512" customFormat="1" x14ac:dyDescent="0.45">
      <c r="A199" s="571"/>
      <c r="B199" s="571"/>
      <c r="C199" s="571"/>
      <c r="D199" s="571"/>
    </row>
    <row r="200" spans="1:4" s="512" customFormat="1" x14ac:dyDescent="0.45">
      <c r="A200" s="571"/>
      <c r="B200" s="571"/>
      <c r="C200" s="571"/>
      <c r="D200" s="571"/>
    </row>
    <row r="201" spans="1:4" s="512" customFormat="1" x14ac:dyDescent="0.45">
      <c r="A201" s="571"/>
      <c r="B201" s="571"/>
      <c r="C201" s="571"/>
      <c r="D201" s="571"/>
    </row>
    <row r="202" spans="1:4" s="512" customFormat="1" x14ac:dyDescent="0.45">
      <c r="A202" s="571"/>
      <c r="B202" s="571"/>
      <c r="C202" s="571"/>
      <c r="D202" s="571"/>
    </row>
    <row r="203" spans="1:4" s="512" customFormat="1" x14ac:dyDescent="0.45">
      <c r="A203" s="571"/>
      <c r="B203" s="571"/>
      <c r="C203" s="571"/>
      <c r="D203" s="571"/>
    </row>
    <row r="204" spans="1:4" s="512" customFormat="1" x14ac:dyDescent="0.45">
      <c r="A204" s="571"/>
      <c r="B204" s="571"/>
      <c r="C204" s="571"/>
      <c r="D204" s="571"/>
    </row>
    <row r="205" spans="1:4" s="512" customFormat="1" x14ac:dyDescent="0.45">
      <c r="A205" s="571"/>
      <c r="B205" s="571"/>
      <c r="C205" s="571"/>
      <c r="D205" s="571"/>
    </row>
    <row r="206" spans="1:4" s="512" customFormat="1" x14ac:dyDescent="0.45">
      <c r="A206" s="571"/>
      <c r="B206" s="571"/>
      <c r="C206" s="571"/>
      <c r="D206" s="571"/>
    </row>
    <row r="207" spans="1:4" s="512" customFormat="1" x14ac:dyDescent="0.45">
      <c r="A207" s="571"/>
      <c r="B207" s="571"/>
      <c r="C207" s="571"/>
      <c r="D207" s="571"/>
    </row>
    <row r="208" spans="1:4" s="512" customFormat="1" x14ac:dyDescent="0.45">
      <c r="A208" s="571"/>
      <c r="B208" s="571"/>
      <c r="C208" s="571"/>
      <c r="D208" s="571"/>
    </row>
    <row r="209" spans="1:4" s="512" customFormat="1" x14ac:dyDescent="0.45">
      <c r="A209" s="571"/>
      <c r="B209" s="571"/>
      <c r="C209" s="571"/>
      <c r="D209" s="571"/>
    </row>
    <row r="210" spans="1:4" s="512" customFormat="1" x14ac:dyDescent="0.45">
      <c r="A210" s="571"/>
      <c r="B210" s="571"/>
      <c r="C210" s="571"/>
      <c r="D210" s="571"/>
    </row>
    <row r="211" spans="1:4" s="512" customFormat="1" x14ac:dyDescent="0.45">
      <c r="A211" s="571"/>
      <c r="B211" s="571"/>
      <c r="C211" s="571"/>
      <c r="D211" s="571"/>
    </row>
    <row r="212" spans="1:4" s="512" customFormat="1" x14ac:dyDescent="0.45">
      <c r="A212" s="571"/>
      <c r="B212" s="571"/>
      <c r="C212" s="571"/>
      <c r="D212" s="571"/>
    </row>
    <row r="213" spans="1:4" s="512" customFormat="1" x14ac:dyDescent="0.45">
      <c r="A213" s="571"/>
      <c r="B213" s="571"/>
      <c r="C213" s="571"/>
      <c r="D213" s="571"/>
    </row>
    <row r="214" spans="1:4" s="512" customFormat="1" x14ac:dyDescent="0.45">
      <c r="A214" s="571"/>
      <c r="B214" s="571"/>
      <c r="C214" s="571"/>
      <c r="D214" s="571"/>
    </row>
    <row r="215" spans="1:4" s="512" customFormat="1" x14ac:dyDescent="0.45">
      <c r="A215" s="571"/>
      <c r="B215" s="571"/>
      <c r="C215" s="571"/>
      <c r="D215" s="571"/>
    </row>
    <row r="216" spans="1:4" s="512" customFormat="1" x14ac:dyDescent="0.45">
      <c r="A216" s="571"/>
      <c r="B216" s="571"/>
      <c r="C216" s="571"/>
      <c r="D216" s="571"/>
    </row>
    <row r="217" spans="1:4" s="512" customFormat="1" x14ac:dyDescent="0.45">
      <c r="A217" s="571"/>
      <c r="B217" s="571"/>
      <c r="C217" s="571"/>
      <c r="D217" s="571"/>
    </row>
    <row r="218" spans="1:4" s="512" customFormat="1" x14ac:dyDescent="0.45">
      <c r="A218" s="571"/>
      <c r="B218" s="571"/>
      <c r="C218" s="571"/>
      <c r="D218" s="571"/>
    </row>
    <row r="219" spans="1:4" s="512" customFormat="1" x14ac:dyDescent="0.45">
      <c r="A219" s="571"/>
      <c r="B219" s="571"/>
      <c r="C219" s="571"/>
      <c r="D219" s="571"/>
    </row>
    <row r="220" spans="1:4" s="512" customFormat="1" x14ac:dyDescent="0.45">
      <c r="A220" s="571"/>
      <c r="B220" s="571"/>
      <c r="C220" s="571"/>
      <c r="D220" s="571"/>
    </row>
    <row r="221" spans="1:4" s="512" customFormat="1" x14ac:dyDescent="0.45">
      <c r="A221" s="571"/>
      <c r="B221" s="571"/>
      <c r="C221" s="571"/>
      <c r="D221" s="571"/>
    </row>
    <row r="222" spans="1:4" s="512" customFormat="1" x14ac:dyDescent="0.45">
      <c r="A222" s="571"/>
      <c r="B222" s="571"/>
      <c r="C222" s="571"/>
      <c r="D222" s="571"/>
    </row>
    <row r="223" spans="1:4" s="512" customFormat="1" x14ac:dyDescent="0.45">
      <c r="A223" s="571"/>
      <c r="B223" s="571"/>
      <c r="C223" s="571"/>
      <c r="D223" s="571"/>
    </row>
    <row r="224" spans="1:4" s="512" customFormat="1" x14ac:dyDescent="0.45">
      <c r="A224" s="571"/>
      <c r="B224" s="571"/>
      <c r="C224" s="571"/>
      <c r="D224" s="571"/>
    </row>
    <row r="225" spans="1:4" s="512" customFormat="1" x14ac:dyDescent="0.45">
      <c r="A225" s="571"/>
      <c r="B225" s="571"/>
      <c r="C225" s="571"/>
      <c r="D225" s="571"/>
    </row>
    <row r="226" spans="1:4" s="512" customFormat="1" x14ac:dyDescent="0.45">
      <c r="A226" s="571"/>
      <c r="B226" s="571"/>
      <c r="C226" s="571"/>
      <c r="D226" s="571"/>
    </row>
    <row r="227" spans="1:4" s="512" customFormat="1" x14ac:dyDescent="0.45">
      <c r="A227" s="571"/>
      <c r="B227" s="571"/>
      <c r="C227" s="571"/>
      <c r="D227" s="571"/>
    </row>
    <row r="228" spans="1:4" s="512" customFormat="1" x14ac:dyDescent="0.45">
      <c r="A228" s="571"/>
      <c r="B228" s="571"/>
      <c r="C228" s="571"/>
      <c r="D228" s="571"/>
    </row>
    <row r="229" spans="1:4" s="512" customFormat="1" x14ac:dyDescent="0.45">
      <c r="A229" s="571"/>
      <c r="B229" s="571"/>
      <c r="C229" s="571"/>
      <c r="D229" s="571"/>
    </row>
    <row r="230" spans="1:4" s="512" customFormat="1" x14ac:dyDescent="0.45">
      <c r="A230" s="571"/>
      <c r="B230" s="571"/>
      <c r="C230" s="571"/>
      <c r="D230" s="571"/>
    </row>
    <row r="231" spans="1:4" s="512" customFormat="1" x14ac:dyDescent="0.45">
      <c r="A231" s="571"/>
      <c r="B231" s="571"/>
      <c r="C231" s="571"/>
      <c r="D231" s="571"/>
    </row>
    <row r="232" spans="1:4" s="512" customFormat="1" x14ac:dyDescent="0.45">
      <c r="A232" s="571"/>
      <c r="B232" s="571"/>
      <c r="C232" s="571"/>
      <c r="D232" s="571"/>
    </row>
    <row r="233" spans="1:4" s="512" customFormat="1" x14ac:dyDescent="0.45">
      <c r="A233" s="571"/>
      <c r="B233" s="571"/>
      <c r="C233" s="571"/>
      <c r="D233" s="571"/>
    </row>
    <row r="234" spans="1:4" s="512" customFormat="1" x14ac:dyDescent="0.45">
      <c r="A234" s="571"/>
      <c r="B234" s="571"/>
      <c r="C234" s="571"/>
      <c r="D234" s="571"/>
    </row>
    <row r="235" spans="1:4" s="512" customFormat="1" x14ac:dyDescent="0.45">
      <c r="A235" s="571"/>
      <c r="B235" s="571"/>
      <c r="C235" s="571"/>
      <c r="D235" s="571"/>
    </row>
    <row r="236" spans="1:4" s="512" customFormat="1" x14ac:dyDescent="0.45">
      <c r="A236" s="571"/>
      <c r="B236" s="571"/>
      <c r="C236" s="571"/>
      <c r="D236" s="571"/>
    </row>
    <row r="237" spans="1:4" s="512" customFormat="1" x14ac:dyDescent="0.45">
      <c r="A237" s="571"/>
      <c r="B237" s="571"/>
      <c r="C237" s="571"/>
      <c r="D237" s="571"/>
    </row>
    <row r="238" spans="1:4" s="512" customFormat="1" x14ac:dyDescent="0.45">
      <c r="A238" s="571"/>
      <c r="B238" s="571"/>
      <c r="C238" s="571"/>
      <c r="D238" s="571"/>
    </row>
    <row r="239" spans="1:4" s="512" customFormat="1" x14ac:dyDescent="0.45">
      <c r="A239" s="571"/>
      <c r="B239" s="571"/>
      <c r="C239" s="571"/>
      <c r="D239" s="571"/>
    </row>
    <row r="240" spans="1:4" s="512" customFormat="1" x14ac:dyDescent="0.45">
      <c r="A240" s="571"/>
      <c r="B240" s="571"/>
      <c r="C240" s="571"/>
      <c r="D240" s="571"/>
    </row>
    <row r="241" spans="1:4" s="512" customFormat="1" x14ac:dyDescent="0.45">
      <c r="A241" s="571"/>
      <c r="B241" s="571"/>
      <c r="C241" s="571"/>
      <c r="D241" s="571"/>
    </row>
    <row r="242" spans="1:4" s="512" customFormat="1" x14ac:dyDescent="0.45">
      <c r="A242" s="571"/>
      <c r="B242" s="571"/>
      <c r="C242" s="571"/>
      <c r="D242" s="571"/>
    </row>
    <row r="243" spans="1:4" s="512" customFormat="1" x14ac:dyDescent="0.45">
      <c r="A243" s="571"/>
      <c r="B243" s="571"/>
      <c r="C243" s="571"/>
      <c r="D243" s="571"/>
    </row>
    <row r="244" spans="1:4" s="512" customFormat="1" x14ac:dyDescent="0.45">
      <c r="A244" s="571"/>
      <c r="B244" s="571"/>
      <c r="C244" s="571"/>
      <c r="D244" s="571"/>
    </row>
    <row r="245" spans="1:4" s="512" customFormat="1" x14ac:dyDescent="0.45">
      <c r="A245" s="571"/>
      <c r="B245" s="571"/>
      <c r="C245" s="571"/>
      <c r="D245" s="571"/>
    </row>
    <row r="246" spans="1:4" s="512" customFormat="1" x14ac:dyDescent="0.45">
      <c r="A246" s="571"/>
      <c r="B246" s="571"/>
      <c r="C246" s="571"/>
      <c r="D246" s="571"/>
    </row>
    <row r="247" spans="1:4" s="512" customFormat="1" x14ac:dyDescent="0.45">
      <c r="A247" s="571"/>
      <c r="B247" s="571"/>
      <c r="C247" s="571"/>
      <c r="D247" s="571"/>
    </row>
    <row r="248" spans="1:4" s="512" customFormat="1" x14ac:dyDescent="0.45">
      <c r="A248" s="571"/>
      <c r="B248" s="571"/>
      <c r="C248" s="571"/>
      <c r="D248" s="571"/>
    </row>
    <row r="249" spans="1:4" s="512" customFormat="1" x14ac:dyDescent="0.45">
      <c r="A249" s="571"/>
      <c r="B249" s="571"/>
      <c r="C249" s="571"/>
      <c r="D249" s="571"/>
    </row>
    <row r="250" spans="1:4" s="512" customFormat="1" x14ac:dyDescent="0.45">
      <c r="A250" s="571"/>
      <c r="B250" s="571"/>
      <c r="C250" s="571"/>
      <c r="D250" s="571"/>
    </row>
    <row r="251" spans="1:4" s="512" customFormat="1" x14ac:dyDescent="0.45">
      <c r="A251" s="571"/>
      <c r="B251" s="571"/>
      <c r="C251" s="571"/>
      <c r="D251" s="571"/>
    </row>
    <row r="252" spans="1:4" s="512" customFormat="1" x14ac:dyDescent="0.45">
      <c r="A252" s="571"/>
      <c r="B252" s="571"/>
      <c r="C252" s="571"/>
      <c r="D252" s="571"/>
    </row>
    <row r="253" spans="1:4" s="512" customFormat="1" x14ac:dyDescent="0.45">
      <c r="A253" s="571"/>
      <c r="B253" s="571"/>
      <c r="C253" s="571"/>
      <c r="D253" s="571"/>
    </row>
    <row r="254" spans="1:4" s="512" customFormat="1" x14ac:dyDescent="0.45">
      <c r="A254" s="571"/>
      <c r="B254" s="571"/>
      <c r="C254" s="571"/>
      <c r="D254" s="571"/>
    </row>
    <row r="255" spans="1:4" s="512" customFormat="1" x14ac:dyDescent="0.45">
      <c r="A255" s="571"/>
      <c r="B255" s="571"/>
      <c r="C255" s="571"/>
      <c r="D255" s="571"/>
    </row>
    <row r="256" spans="1:4" s="512" customFormat="1" x14ac:dyDescent="0.45">
      <c r="A256" s="571"/>
      <c r="B256" s="571"/>
      <c r="C256" s="571"/>
      <c r="D256" s="571"/>
    </row>
    <row r="257" spans="1:4" s="512" customFormat="1" x14ac:dyDescent="0.45">
      <c r="A257" s="571"/>
      <c r="B257" s="571"/>
      <c r="C257" s="571"/>
      <c r="D257" s="571"/>
    </row>
    <row r="258" spans="1:4" s="512" customFormat="1" x14ac:dyDescent="0.45">
      <c r="A258" s="571"/>
      <c r="B258" s="571"/>
      <c r="C258" s="571"/>
      <c r="D258" s="571"/>
    </row>
    <row r="259" spans="1:4" s="512" customFormat="1" x14ac:dyDescent="0.45">
      <c r="A259" s="571"/>
      <c r="B259" s="571"/>
      <c r="C259" s="571"/>
      <c r="D259" s="571"/>
    </row>
    <row r="260" spans="1:4" s="512" customFormat="1" x14ac:dyDescent="0.45">
      <c r="A260" s="571"/>
      <c r="B260" s="571"/>
      <c r="C260" s="571"/>
      <c r="D260" s="571"/>
    </row>
    <row r="261" spans="1:4" s="512" customFormat="1" x14ac:dyDescent="0.45">
      <c r="A261" s="571"/>
      <c r="B261" s="571"/>
      <c r="C261" s="571"/>
      <c r="D261" s="571"/>
    </row>
    <row r="262" spans="1:4" s="512" customFormat="1" x14ac:dyDescent="0.45">
      <c r="A262" s="571"/>
      <c r="B262" s="571"/>
      <c r="C262" s="571"/>
      <c r="D262" s="571"/>
    </row>
    <row r="263" spans="1:4" s="512" customFormat="1" x14ac:dyDescent="0.45">
      <c r="A263" s="571"/>
      <c r="B263" s="571"/>
      <c r="C263" s="571"/>
      <c r="D263" s="571"/>
    </row>
    <row r="264" spans="1:4" s="512" customFormat="1" x14ac:dyDescent="0.45">
      <c r="A264" s="571"/>
      <c r="B264" s="571"/>
      <c r="C264" s="571"/>
      <c r="D264" s="571"/>
    </row>
    <row r="265" spans="1:4" s="512" customFormat="1" x14ac:dyDescent="0.45">
      <c r="A265" s="571"/>
      <c r="B265" s="571"/>
      <c r="C265" s="571"/>
      <c r="D265" s="571"/>
    </row>
    <row r="266" spans="1:4" s="512" customFormat="1" x14ac:dyDescent="0.45">
      <c r="A266" s="571"/>
      <c r="B266" s="571"/>
      <c r="C266" s="571"/>
      <c r="D266" s="571"/>
    </row>
    <row r="267" spans="1:4" s="512" customFormat="1" x14ac:dyDescent="0.45">
      <c r="A267" s="571"/>
      <c r="B267" s="571"/>
      <c r="C267" s="571"/>
      <c r="D267" s="571"/>
    </row>
    <row r="268" spans="1:4" s="512" customFormat="1" x14ac:dyDescent="0.45">
      <c r="A268" s="571"/>
      <c r="B268" s="571"/>
      <c r="C268" s="571"/>
      <c r="D268" s="571"/>
    </row>
    <row r="269" spans="1:4" s="512" customFormat="1" x14ac:dyDescent="0.45">
      <c r="A269" s="571"/>
      <c r="B269" s="571"/>
      <c r="C269" s="571"/>
      <c r="D269" s="571"/>
    </row>
    <row r="270" spans="1:4" s="512" customFormat="1" x14ac:dyDescent="0.45">
      <c r="A270" s="571"/>
      <c r="B270" s="571"/>
      <c r="C270" s="571"/>
      <c r="D270" s="571"/>
    </row>
    <row r="271" spans="1:4" s="512" customFormat="1" x14ac:dyDescent="0.45">
      <c r="A271" s="571"/>
      <c r="B271" s="571"/>
      <c r="C271" s="571"/>
      <c r="D271" s="571"/>
    </row>
    <row r="272" spans="1:4" s="512" customFormat="1" x14ac:dyDescent="0.45">
      <c r="A272" s="571"/>
      <c r="B272" s="571"/>
      <c r="C272" s="571"/>
      <c r="D272" s="571"/>
    </row>
    <row r="273" spans="1:4" s="512" customFormat="1" x14ac:dyDescent="0.45">
      <c r="A273" s="571"/>
      <c r="B273" s="571"/>
      <c r="C273" s="571"/>
      <c r="D273" s="571"/>
    </row>
    <row r="274" spans="1:4" s="512" customFormat="1" x14ac:dyDescent="0.45">
      <c r="A274" s="571"/>
      <c r="B274" s="571"/>
      <c r="C274" s="571"/>
      <c r="D274" s="571"/>
    </row>
    <row r="275" spans="1:4" s="512" customFormat="1" x14ac:dyDescent="0.45">
      <c r="A275" s="571"/>
      <c r="B275" s="571"/>
      <c r="C275" s="571"/>
      <c r="D275" s="571"/>
    </row>
    <row r="276" spans="1:4" s="512" customFormat="1" x14ac:dyDescent="0.45">
      <c r="A276" s="571"/>
      <c r="B276" s="571"/>
      <c r="C276" s="571"/>
      <c r="D276" s="571"/>
    </row>
    <row r="277" spans="1:4" s="512" customFormat="1" x14ac:dyDescent="0.45">
      <c r="A277" s="571"/>
      <c r="B277" s="571"/>
      <c r="C277" s="571"/>
      <c r="D277" s="571"/>
    </row>
    <row r="278" spans="1:4" s="512" customFormat="1" x14ac:dyDescent="0.45">
      <c r="A278" s="571"/>
      <c r="B278" s="571"/>
      <c r="C278" s="571"/>
      <c r="D278" s="571"/>
    </row>
    <row r="279" spans="1:4" s="512" customFormat="1" x14ac:dyDescent="0.45">
      <c r="A279" s="571"/>
      <c r="B279" s="571"/>
      <c r="C279" s="571"/>
      <c r="D279" s="571"/>
    </row>
    <row r="280" spans="1:4" s="512" customFormat="1" x14ac:dyDescent="0.45">
      <c r="A280" s="571"/>
      <c r="B280" s="571"/>
      <c r="C280" s="571"/>
      <c r="D280" s="571"/>
    </row>
    <row r="281" spans="1:4" s="512" customFormat="1" x14ac:dyDescent="0.45">
      <c r="A281" s="571"/>
      <c r="B281" s="571"/>
      <c r="C281" s="571"/>
      <c r="D281" s="571"/>
    </row>
    <row r="282" spans="1:4" s="512" customFormat="1" x14ac:dyDescent="0.45">
      <c r="A282" s="571"/>
      <c r="B282" s="571"/>
      <c r="C282" s="571"/>
      <c r="D282" s="571"/>
    </row>
    <row r="283" spans="1:4" s="512" customFormat="1" x14ac:dyDescent="0.45">
      <c r="A283" s="571"/>
      <c r="B283" s="571"/>
      <c r="C283" s="571"/>
      <c r="D283" s="571"/>
    </row>
    <row r="284" spans="1:4" s="512" customFormat="1" x14ac:dyDescent="0.45">
      <c r="A284" s="571"/>
      <c r="B284" s="571"/>
      <c r="C284" s="571"/>
      <c r="D284" s="571"/>
    </row>
    <row r="285" spans="1:4" s="512" customFormat="1" x14ac:dyDescent="0.45">
      <c r="A285" s="571"/>
      <c r="B285" s="571"/>
      <c r="C285" s="571"/>
      <c r="D285" s="571"/>
    </row>
    <row r="286" spans="1:4" s="512" customFormat="1" x14ac:dyDescent="0.45">
      <c r="A286" s="571"/>
      <c r="B286" s="571"/>
      <c r="C286" s="571"/>
      <c r="D286" s="571"/>
    </row>
    <row r="287" spans="1:4" s="512" customFormat="1" x14ac:dyDescent="0.45">
      <c r="A287" s="571"/>
      <c r="B287" s="571"/>
      <c r="C287" s="571"/>
      <c r="D287" s="571"/>
    </row>
    <row r="288" spans="1:4" s="512" customFormat="1" x14ac:dyDescent="0.45">
      <c r="A288" s="571"/>
      <c r="B288" s="571"/>
      <c r="C288" s="571"/>
      <c r="D288" s="571"/>
    </row>
    <row r="289" spans="1:4" s="512" customFormat="1" x14ac:dyDescent="0.45">
      <c r="A289" s="571"/>
      <c r="B289" s="571"/>
      <c r="C289" s="571"/>
      <c r="D289" s="571"/>
    </row>
    <row r="290" spans="1:4" s="512" customFormat="1" x14ac:dyDescent="0.45">
      <c r="A290" s="571"/>
      <c r="B290" s="571"/>
      <c r="C290" s="571"/>
      <c r="D290" s="571"/>
    </row>
    <row r="291" spans="1:4" s="512" customFormat="1" x14ac:dyDescent="0.45">
      <c r="A291" s="571"/>
      <c r="B291" s="571"/>
      <c r="C291" s="571"/>
      <c r="D291" s="571"/>
    </row>
    <row r="292" spans="1:4" s="512" customFormat="1" x14ac:dyDescent="0.45">
      <c r="A292" s="571"/>
      <c r="B292" s="571"/>
      <c r="C292" s="571"/>
      <c r="D292" s="571"/>
    </row>
    <row r="293" spans="1:4" s="512" customFormat="1" x14ac:dyDescent="0.45">
      <c r="A293" s="571"/>
      <c r="B293" s="571"/>
      <c r="C293" s="571"/>
      <c r="D293" s="571"/>
    </row>
    <row r="294" spans="1:4" s="512" customFormat="1" x14ac:dyDescent="0.45">
      <c r="A294" s="571"/>
      <c r="B294" s="571"/>
      <c r="C294" s="571"/>
      <c r="D294" s="571"/>
    </row>
    <row r="295" spans="1:4" s="512" customFormat="1" x14ac:dyDescent="0.45">
      <c r="A295" s="571"/>
      <c r="B295" s="571"/>
      <c r="C295" s="571"/>
      <c r="D295" s="571"/>
    </row>
    <row r="296" spans="1:4" s="512" customFormat="1" x14ac:dyDescent="0.45">
      <c r="A296" s="571"/>
      <c r="B296" s="571"/>
      <c r="C296" s="571"/>
      <c r="D296" s="571"/>
    </row>
    <row r="297" spans="1:4" s="512" customFormat="1" x14ac:dyDescent="0.45">
      <c r="A297" s="571"/>
      <c r="B297" s="571"/>
      <c r="C297" s="571"/>
      <c r="D297" s="571"/>
    </row>
    <row r="298" spans="1:4" s="512" customFormat="1" x14ac:dyDescent="0.45">
      <c r="A298" s="571"/>
      <c r="B298" s="571"/>
      <c r="C298" s="571"/>
      <c r="D298" s="571"/>
    </row>
    <row r="299" spans="1:4" s="512" customFormat="1" x14ac:dyDescent="0.45">
      <c r="A299" s="571"/>
      <c r="B299" s="571"/>
      <c r="C299" s="571"/>
      <c r="D299" s="571"/>
    </row>
    <row r="300" spans="1:4" s="512" customFormat="1" x14ac:dyDescent="0.45">
      <c r="A300" s="571"/>
      <c r="B300" s="571"/>
      <c r="C300" s="571"/>
      <c r="D300" s="571"/>
    </row>
    <row r="301" spans="1:4" s="512" customFormat="1" x14ac:dyDescent="0.45">
      <c r="A301" s="571"/>
      <c r="B301" s="571"/>
      <c r="C301" s="571"/>
      <c r="D301" s="571"/>
    </row>
    <row r="302" spans="1:4" s="512" customFormat="1" x14ac:dyDescent="0.45">
      <c r="A302" s="571"/>
      <c r="B302" s="571"/>
      <c r="C302" s="571"/>
      <c r="D302" s="571"/>
    </row>
    <row r="303" spans="1:4" s="512" customFormat="1" x14ac:dyDescent="0.45">
      <c r="A303" s="571"/>
      <c r="B303" s="571"/>
      <c r="C303" s="571"/>
      <c r="D303" s="571"/>
    </row>
    <row r="304" spans="1:4" s="512" customFormat="1" x14ac:dyDescent="0.45">
      <c r="A304" s="571"/>
      <c r="B304" s="571"/>
      <c r="C304" s="571"/>
      <c r="D304" s="571"/>
    </row>
    <row r="305" spans="1:4" s="512" customFormat="1" x14ac:dyDescent="0.45">
      <c r="A305" s="571"/>
      <c r="B305" s="571"/>
      <c r="C305" s="571"/>
      <c r="D305" s="571"/>
    </row>
    <row r="306" spans="1:4" s="512" customFormat="1" x14ac:dyDescent="0.45">
      <c r="A306" s="571"/>
      <c r="B306" s="571"/>
      <c r="C306" s="571"/>
      <c r="D306" s="571"/>
    </row>
    <row r="307" spans="1:4" s="512" customFormat="1" x14ac:dyDescent="0.45">
      <c r="A307" s="571"/>
      <c r="B307" s="571"/>
      <c r="C307" s="571"/>
      <c r="D307" s="571"/>
    </row>
    <row r="308" spans="1:4" s="512" customFormat="1" x14ac:dyDescent="0.45">
      <c r="A308" s="571"/>
      <c r="B308" s="571"/>
      <c r="C308" s="571"/>
      <c r="D308" s="571"/>
    </row>
    <row r="309" spans="1:4" s="512" customFormat="1" x14ac:dyDescent="0.45">
      <c r="A309" s="571"/>
      <c r="B309" s="571"/>
      <c r="C309" s="571"/>
      <c r="D309" s="571"/>
    </row>
    <row r="310" spans="1:4" s="512" customFormat="1" x14ac:dyDescent="0.45">
      <c r="A310" s="571"/>
      <c r="B310" s="571"/>
      <c r="C310" s="571"/>
      <c r="D310" s="571"/>
    </row>
    <row r="311" spans="1:4" s="512" customFormat="1" x14ac:dyDescent="0.45">
      <c r="A311" s="571"/>
      <c r="B311" s="571"/>
      <c r="C311" s="571"/>
      <c r="D311" s="571"/>
    </row>
    <row r="312" spans="1:4" s="512" customFormat="1" x14ac:dyDescent="0.45">
      <c r="A312" s="571"/>
      <c r="B312" s="571"/>
      <c r="C312" s="571"/>
      <c r="D312" s="571"/>
    </row>
    <row r="313" spans="1:4" s="512" customFormat="1" x14ac:dyDescent="0.45">
      <c r="A313" s="571"/>
      <c r="B313" s="571"/>
      <c r="C313" s="571"/>
      <c r="D313" s="571"/>
    </row>
    <row r="314" spans="1:4" s="512" customFormat="1" x14ac:dyDescent="0.45">
      <c r="A314" s="571"/>
      <c r="B314" s="571"/>
      <c r="C314" s="571"/>
      <c r="D314" s="571"/>
    </row>
    <row r="315" spans="1:4" s="512" customFormat="1" x14ac:dyDescent="0.45">
      <c r="A315" s="571"/>
      <c r="B315" s="571"/>
      <c r="C315" s="571"/>
      <c r="D315" s="571"/>
    </row>
    <row r="316" spans="1:4" s="512" customFormat="1" x14ac:dyDescent="0.45">
      <c r="A316" s="571"/>
      <c r="B316" s="571"/>
      <c r="C316" s="571"/>
      <c r="D316" s="571"/>
    </row>
    <row r="317" spans="1:4" s="512" customFormat="1" x14ac:dyDescent="0.45">
      <c r="A317" s="571"/>
      <c r="B317" s="571"/>
      <c r="C317" s="571"/>
      <c r="D317" s="571"/>
    </row>
    <row r="318" spans="1:4" s="512" customFormat="1" x14ac:dyDescent="0.45">
      <c r="A318" s="571"/>
      <c r="B318" s="571"/>
      <c r="C318" s="571"/>
      <c r="D318" s="571"/>
    </row>
    <row r="319" spans="1:4" s="512" customFormat="1" x14ac:dyDescent="0.45">
      <c r="A319" s="571"/>
      <c r="B319" s="571"/>
      <c r="C319" s="571"/>
      <c r="D319" s="571"/>
    </row>
    <row r="320" spans="1:4" s="512" customFormat="1" x14ac:dyDescent="0.45">
      <c r="A320" s="571"/>
      <c r="B320" s="571"/>
      <c r="C320" s="571"/>
      <c r="D320" s="571"/>
    </row>
    <row r="321" spans="1:4" s="512" customFormat="1" x14ac:dyDescent="0.45">
      <c r="A321" s="571"/>
      <c r="B321" s="571"/>
      <c r="C321" s="571"/>
      <c r="D321" s="571"/>
    </row>
    <row r="322" spans="1:4" s="512" customFormat="1" x14ac:dyDescent="0.45">
      <c r="A322" s="571"/>
      <c r="B322" s="571"/>
      <c r="C322" s="571"/>
      <c r="D322" s="571"/>
    </row>
    <row r="323" spans="1:4" s="512" customFormat="1" x14ac:dyDescent="0.45">
      <c r="A323" s="571"/>
      <c r="B323" s="571"/>
      <c r="C323" s="571"/>
      <c r="D323" s="571"/>
    </row>
    <row r="324" spans="1:4" s="512" customFormat="1" x14ac:dyDescent="0.45">
      <c r="A324" s="571"/>
      <c r="B324" s="571"/>
      <c r="C324" s="571"/>
      <c r="D324" s="571"/>
    </row>
    <row r="325" spans="1:4" s="512" customFormat="1" x14ac:dyDescent="0.45">
      <c r="A325" s="571"/>
      <c r="B325" s="571"/>
      <c r="C325" s="571"/>
      <c r="D325" s="571"/>
    </row>
    <row r="326" spans="1:4" s="512" customFormat="1" x14ac:dyDescent="0.45">
      <c r="A326" s="571"/>
      <c r="B326" s="571"/>
      <c r="C326" s="571"/>
      <c r="D326" s="571"/>
    </row>
    <row r="327" spans="1:4" s="512" customFormat="1" x14ac:dyDescent="0.45">
      <c r="A327" s="571"/>
      <c r="B327" s="571"/>
      <c r="C327" s="571"/>
      <c r="D327" s="571"/>
    </row>
    <row r="328" spans="1:4" s="512" customFormat="1" x14ac:dyDescent="0.45">
      <c r="A328" s="571"/>
      <c r="B328" s="571"/>
      <c r="C328" s="571"/>
      <c r="D328" s="571"/>
    </row>
    <row r="329" spans="1:4" s="512" customFormat="1" x14ac:dyDescent="0.45">
      <c r="A329" s="571"/>
      <c r="B329" s="571"/>
      <c r="C329" s="571"/>
      <c r="D329" s="571"/>
    </row>
    <row r="330" spans="1:4" s="512" customFormat="1" x14ac:dyDescent="0.45">
      <c r="A330" s="571"/>
      <c r="B330" s="571"/>
      <c r="C330" s="571"/>
      <c r="D330" s="571"/>
    </row>
    <row r="331" spans="1:4" s="512" customFormat="1" x14ac:dyDescent="0.45">
      <c r="A331" s="571"/>
      <c r="B331" s="571"/>
      <c r="C331" s="571"/>
      <c r="D331" s="571"/>
    </row>
    <row r="350" spans="1:51" s="415" customFormat="1" x14ac:dyDescent="0.45">
      <c r="A350" s="520">
        <f>A2</f>
        <v>0</v>
      </c>
      <c r="B350" s="520" t="s">
        <v>1607</v>
      </c>
      <c r="C350" s="520" t="s">
        <v>1607</v>
      </c>
      <c r="D350" s="520" t="s">
        <v>1607</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40.6640625" style="164" bestFit="1" customWidth="1"/>
    <col min="5" max="5" width="12.33203125" style="164" customWidth="1"/>
    <col min="6" max="6" width="16.53125" style="164" customWidth="1"/>
    <col min="7" max="7" width="21.46484375" style="164" customWidth="1"/>
    <col min="8" max="8" width="16.1328125" style="164" customWidth="1"/>
    <col min="9" max="9" width="11.6640625" style="164" customWidth="1"/>
    <col min="10" max="17" width="13.6640625" style="164" customWidth="1"/>
    <col min="18" max="18" width="11.6640625" style="164" customWidth="1"/>
    <col min="19" max="19" width="16.1328125" style="164" customWidth="1"/>
    <col min="20" max="20" width="11.6640625" style="164" customWidth="1"/>
    <col min="21" max="28" width="13.6640625" style="164" customWidth="1"/>
    <col min="29" max="29" width="11.6640625" style="164" customWidth="1"/>
    <col min="30" max="30" width="16.33203125" style="164" customWidth="1"/>
    <col min="31" max="31" width="11.86328125" style="164" customWidth="1"/>
    <col min="32" max="39" width="13.86328125" style="164" customWidth="1"/>
    <col min="40" max="40" width="11.86328125" style="164" customWidth="1"/>
    <col min="41" max="41" width="16.33203125" style="164" customWidth="1"/>
    <col min="42" max="42" width="11.86328125" style="164" customWidth="1"/>
    <col min="43" max="50" width="13.86328125" style="164" customWidth="1"/>
    <col min="51" max="51" width="11.86328125" style="164" customWidth="1"/>
    <col min="52" max="52" width="17.46484375" style="164" customWidth="1"/>
    <col min="53" max="53" width="13" style="164" customWidth="1"/>
    <col min="54" max="61" width="15" style="164" customWidth="1"/>
    <col min="62" max="62" width="13" style="164" customWidth="1"/>
    <col min="63" max="64" width="20.6640625" style="164" customWidth="1"/>
    <col min="65" max="65" width="23.6640625" style="164" customWidth="1"/>
    <col min="66" max="66" width="19.53125" style="164" customWidth="1"/>
    <col min="67" max="16384" width="9.1328125" style="164"/>
  </cols>
  <sheetData>
    <row r="1" spans="1:65" x14ac:dyDescent="0.45">
      <c r="A1" s="517" t="s">
        <v>159</v>
      </c>
      <c r="B1" s="517" t="s">
        <v>160</v>
      </c>
      <c r="C1" s="517" t="s">
        <v>233</v>
      </c>
      <c r="D1" s="517" t="s">
        <v>234</v>
      </c>
      <c r="E1" s="517" t="s">
        <v>235</v>
      </c>
      <c r="F1" s="517" t="s">
        <v>70</v>
      </c>
      <c r="G1" s="517" t="s">
        <v>794</v>
      </c>
      <c r="H1" s="517" t="s">
        <v>795</v>
      </c>
      <c r="I1" s="517" t="s">
        <v>796</v>
      </c>
      <c r="J1" s="517" t="s">
        <v>616</v>
      </c>
      <c r="K1" s="517" t="s">
        <v>617</v>
      </c>
      <c r="L1" s="517" t="s">
        <v>618</v>
      </c>
      <c r="M1" s="517" t="s">
        <v>619</v>
      </c>
      <c r="N1" s="517" t="s">
        <v>620</v>
      </c>
      <c r="O1" s="517" t="s">
        <v>621</v>
      </c>
      <c r="P1" s="517" t="s">
        <v>622</v>
      </c>
      <c r="Q1" s="517" t="s">
        <v>623</v>
      </c>
      <c r="R1" s="517" t="s">
        <v>624</v>
      </c>
      <c r="S1" s="517" t="s">
        <v>797</v>
      </c>
      <c r="T1" s="517" t="s">
        <v>798</v>
      </c>
      <c r="U1" s="517" t="s">
        <v>642</v>
      </c>
      <c r="V1" s="517" t="s">
        <v>643</v>
      </c>
      <c r="W1" s="517" t="s">
        <v>644</v>
      </c>
      <c r="X1" s="517" t="s">
        <v>645</v>
      </c>
      <c r="Y1" s="517" t="s">
        <v>646</v>
      </c>
      <c r="Z1" s="517" t="s">
        <v>647</v>
      </c>
      <c r="AA1" s="517" t="s">
        <v>648</v>
      </c>
      <c r="AB1" s="517" t="s">
        <v>649</v>
      </c>
      <c r="AC1" s="517" t="s">
        <v>650</v>
      </c>
      <c r="AD1" s="517" t="s">
        <v>799</v>
      </c>
      <c r="AE1" s="517" t="s">
        <v>800</v>
      </c>
      <c r="AF1" s="517" t="s">
        <v>668</v>
      </c>
      <c r="AG1" s="517" t="s">
        <v>669</v>
      </c>
      <c r="AH1" s="517" t="s">
        <v>670</v>
      </c>
      <c r="AI1" s="517" t="s">
        <v>671</v>
      </c>
      <c r="AJ1" s="517" t="s">
        <v>672</v>
      </c>
      <c r="AK1" s="517" t="s">
        <v>673</v>
      </c>
      <c r="AL1" s="517" t="s">
        <v>674</v>
      </c>
      <c r="AM1" s="517" t="s">
        <v>675</v>
      </c>
      <c r="AN1" s="517" t="s">
        <v>676</v>
      </c>
      <c r="AO1" s="517" t="s">
        <v>801</v>
      </c>
      <c r="AP1" s="517" t="s">
        <v>802</v>
      </c>
      <c r="AQ1" s="517" t="s">
        <v>803</v>
      </c>
      <c r="AR1" s="517" t="s">
        <v>804</v>
      </c>
      <c r="AS1" s="517" t="s">
        <v>805</v>
      </c>
      <c r="AT1" s="517" t="s">
        <v>806</v>
      </c>
      <c r="AU1" s="517" t="s">
        <v>807</v>
      </c>
      <c r="AV1" s="517" t="s">
        <v>808</v>
      </c>
      <c r="AW1" s="517" t="s">
        <v>809</v>
      </c>
      <c r="AX1" s="517" t="s">
        <v>810</v>
      </c>
      <c r="AY1" s="517" t="s">
        <v>811</v>
      </c>
      <c r="AZ1" s="517" t="s">
        <v>812</v>
      </c>
      <c r="BA1" s="517" t="s">
        <v>813</v>
      </c>
      <c r="BB1" s="517" t="s">
        <v>814</v>
      </c>
      <c r="BC1" s="517" t="s">
        <v>815</v>
      </c>
      <c r="BD1" s="517" t="s">
        <v>816</v>
      </c>
      <c r="BE1" s="517" t="s">
        <v>817</v>
      </c>
      <c r="BF1" s="517" t="s">
        <v>818</v>
      </c>
      <c r="BG1" s="517" t="s">
        <v>819</v>
      </c>
      <c r="BH1" s="517" t="s">
        <v>820</v>
      </c>
      <c r="BI1" s="517" t="s">
        <v>821</v>
      </c>
      <c r="BJ1" s="517" t="s">
        <v>822</v>
      </c>
      <c r="BK1" s="517" t="s">
        <v>281</v>
      </c>
      <c r="BL1" s="517" t="s">
        <v>282</v>
      </c>
      <c r="BM1" s="518" t="s">
        <v>283</v>
      </c>
    </row>
    <row r="2" spans="1:6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45"/>
    <row r="182" spans="1:65" s="512" customFormat="1" x14ac:dyDescent="0.45"/>
    <row r="183" spans="1:65" s="512" customFormat="1" x14ac:dyDescent="0.45"/>
    <row r="184" spans="1:65" s="512" customFormat="1" x14ac:dyDescent="0.45"/>
    <row r="185" spans="1:65" s="512" customFormat="1" x14ac:dyDescent="0.45"/>
    <row r="186" spans="1:65" s="512" customFormat="1" x14ac:dyDescent="0.45"/>
    <row r="187" spans="1:65" s="512" customFormat="1" x14ac:dyDescent="0.45"/>
    <row r="188" spans="1:65" s="512" customFormat="1" x14ac:dyDescent="0.45"/>
    <row r="189" spans="1:65" s="512" customFormat="1" x14ac:dyDescent="0.45"/>
    <row r="190" spans="1:65" s="512" customFormat="1" x14ac:dyDescent="0.45"/>
    <row r="191" spans="1:65" s="512" customFormat="1" x14ac:dyDescent="0.45"/>
    <row r="192" spans="1:65"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5" s="415" customFormat="1" x14ac:dyDescent="0.4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33203125" style="492" bestFit="1" customWidth="1"/>
    <col min="2" max="2" width="38.6640625" style="492" bestFit="1" customWidth="1"/>
    <col min="3" max="3" width="16.46484375" style="492" bestFit="1" customWidth="1"/>
    <col min="4" max="4" width="9.33203125" style="492" bestFit="1" customWidth="1"/>
    <col min="5" max="5" width="10.1328125" style="492" bestFit="1" customWidth="1"/>
    <col min="6" max="6" width="14.33203125" style="492" bestFit="1" customWidth="1"/>
    <col min="7" max="7" width="24" style="492" bestFit="1" customWidth="1"/>
    <col min="8" max="8" width="25.33203125" style="492" bestFit="1" customWidth="1"/>
    <col min="9" max="9" width="21" style="492" bestFit="1" customWidth="1"/>
    <col min="10" max="10" width="22.33203125" style="492" bestFit="1" customWidth="1"/>
    <col min="11" max="11" width="26" style="492" bestFit="1" customWidth="1"/>
    <col min="12" max="12" width="27.33203125" style="492" bestFit="1" customWidth="1"/>
    <col min="13" max="13" width="18.33203125" style="492" bestFit="1" customWidth="1"/>
    <col min="14" max="14" width="18.1328125" style="492" bestFit="1" customWidth="1"/>
    <col min="15" max="15" width="21" style="492" bestFit="1" customWidth="1"/>
    <col min="16" max="16" width="19.53125" style="492" customWidth="1"/>
    <col min="17" max="16384" width="9.1328125" style="492"/>
  </cols>
  <sheetData>
    <row r="1" spans="1:15" x14ac:dyDescent="0.45">
      <c r="A1" s="561" t="s">
        <v>159</v>
      </c>
      <c r="B1" s="561" t="s">
        <v>1968</v>
      </c>
      <c r="C1" s="561" t="s">
        <v>1967</v>
      </c>
      <c r="D1" s="561" t="s">
        <v>1966</v>
      </c>
      <c r="E1" s="561" t="s">
        <v>1965</v>
      </c>
      <c r="F1" s="561" t="s">
        <v>829</v>
      </c>
      <c r="G1" s="561" t="s">
        <v>1964</v>
      </c>
      <c r="H1" s="561" t="s">
        <v>1963</v>
      </c>
      <c r="I1" s="561" t="s">
        <v>1962</v>
      </c>
      <c r="J1" s="561" t="s">
        <v>1961</v>
      </c>
      <c r="K1" s="561" t="s">
        <v>1960</v>
      </c>
      <c r="L1" s="561" t="s">
        <v>1959</v>
      </c>
      <c r="M1" s="561" t="s">
        <v>1958</v>
      </c>
      <c r="N1" s="561" t="s">
        <v>1957</v>
      </c>
      <c r="O1" s="561" t="s">
        <v>1956</v>
      </c>
    </row>
    <row r="2" spans="1:15" s="512" customFormat="1" x14ac:dyDescent="0.45">
      <c r="A2" s="566"/>
      <c r="B2" s="566"/>
      <c r="C2" s="566"/>
      <c r="D2" s="566"/>
      <c r="E2" s="566"/>
      <c r="F2" s="566"/>
      <c r="G2" s="566"/>
      <c r="H2" s="566"/>
      <c r="I2" s="566"/>
      <c r="J2" s="566"/>
      <c r="K2" s="566"/>
      <c r="L2" s="566"/>
      <c r="M2" s="566"/>
      <c r="N2" s="566"/>
      <c r="O2" s="566"/>
    </row>
    <row r="3" spans="1:15" s="512" customFormat="1" x14ac:dyDescent="0.45">
      <c r="A3" s="566"/>
      <c r="B3" s="566"/>
      <c r="C3" s="566"/>
      <c r="D3" s="566"/>
      <c r="E3" s="566"/>
      <c r="F3" s="566"/>
      <c r="G3" s="566"/>
      <c r="H3" s="566"/>
      <c r="I3" s="566"/>
      <c r="J3" s="566"/>
      <c r="K3" s="566"/>
      <c r="L3" s="566"/>
      <c r="M3" s="566"/>
      <c r="N3" s="566"/>
      <c r="O3" s="566"/>
    </row>
    <row r="4" spans="1:15" s="512" customFormat="1" x14ac:dyDescent="0.45">
      <c r="A4" s="566"/>
      <c r="B4" s="566"/>
      <c r="C4" s="566"/>
      <c r="D4" s="566"/>
      <c r="E4" s="566"/>
      <c r="F4" s="566"/>
      <c r="G4" s="566"/>
      <c r="H4" s="566"/>
      <c r="I4" s="566"/>
      <c r="J4" s="566"/>
      <c r="K4" s="566"/>
      <c r="L4" s="566"/>
      <c r="M4" s="566"/>
      <c r="N4" s="566"/>
      <c r="O4" s="566"/>
    </row>
    <row r="5" spans="1:15" s="512" customFormat="1" x14ac:dyDescent="0.45">
      <c r="A5" s="566"/>
      <c r="B5" s="566"/>
      <c r="C5" s="566"/>
      <c r="D5" s="566"/>
      <c r="E5" s="566"/>
      <c r="F5" s="566"/>
      <c r="G5" s="566"/>
      <c r="H5" s="566"/>
      <c r="I5" s="566"/>
      <c r="J5" s="566"/>
      <c r="K5" s="566"/>
      <c r="L5" s="566"/>
      <c r="M5" s="566"/>
      <c r="N5" s="566"/>
      <c r="O5" s="566"/>
    </row>
    <row r="6" spans="1:15" s="512" customFormat="1" x14ac:dyDescent="0.45">
      <c r="A6" s="566"/>
      <c r="B6" s="566"/>
      <c r="C6" s="566"/>
      <c r="D6" s="566"/>
      <c r="E6" s="566"/>
      <c r="F6" s="566"/>
      <c r="G6" s="566"/>
      <c r="H6" s="566"/>
      <c r="I6" s="566"/>
      <c r="J6" s="566"/>
      <c r="K6" s="566"/>
      <c r="L6" s="566"/>
      <c r="M6" s="566"/>
      <c r="N6" s="566"/>
      <c r="O6" s="566"/>
    </row>
    <row r="7" spans="1:15" s="512" customFormat="1" x14ac:dyDescent="0.45">
      <c r="A7" s="566"/>
      <c r="B7" s="566"/>
      <c r="C7" s="566"/>
      <c r="D7" s="566"/>
      <c r="E7" s="566"/>
      <c r="F7" s="566"/>
      <c r="G7" s="566"/>
      <c r="H7" s="566"/>
      <c r="I7" s="566"/>
      <c r="J7" s="566"/>
      <c r="K7" s="566"/>
      <c r="L7" s="566"/>
      <c r="M7" s="566"/>
      <c r="N7" s="566"/>
      <c r="O7" s="566"/>
    </row>
    <row r="8" spans="1:15" s="512" customFormat="1" x14ac:dyDescent="0.45">
      <c r="A8" s="566"/>
      <c r="B8" s="566"/>
      <c r="C8" s="566"/>
      <c r="D8" s="566"/>
      <c r="E8" s="566"/>
      <c r="F8" s="566"/>
      <c r="G8" s="566"/>
      <c r="H8" s="566"/>
      <c r="I8" s="566"/>
      <c r="J8" s="566"/>
      <c r="K8" s="566"/>
      <c r="L8" s="566"/>
      <c r="M8" s="566"/>
      <c r="N8" s="566"/>
      <c r="O8" s="566"/>
    </row>
    <row r="9" spans="1:15" s="512" customFormat="1" x14ac:dyDescent="0.45">
      <c r="A9" s="566"/>
      <c r="B9" s="566"/>
      <c r="C9" s="566"/>
      <c r="D9" s="566"/>
      <c r="E9" s="566"/>
      <c r="F9" s="566"/>
      <c r="G9" s="566"/>
      <c r="H9" s="566"/>
      <c r="I9" s="566"/>
      <c r="J9" s="566"/>
      <c r="K9" s="566"/>
      <c r="L9" s="566"/>
      <c r="M9" s="566"/>
      <c r="N9" s="566"/>
      <c r="O9" s="566"/>
    </row>
    <row r="10" spans="1:15" s="512" customFormat="1" x14ac:dyDescent="0.45">
      <c r="A10" s="566"/>
      <c r="B10" s="566"/>
      <c r="C10" s="566"/>
      <c r="D10" s="566"/>
      <c r="E10" s="566"/>
      <c r="F10" s="566"/>
      <c r="G10" s="566"/>
      <c r="H10" s="566"/>
      <c r="I10" s="566"/>
      <c r="J10" s="566"/>
      <c r="K10" s="566"/>
      <c r="L10" s="566"/>
      <c r="M10" s="566"/>
      <c r="N10" s="566"/>
      <c r="O10" s="566"/>
    </row>
    <row r="11" spans="1:15" s="512" customFormat="1" x14ac:dyDescent="0.45">
      <c r="A11" s="566"/>
      <c r="B11" s="566"/>
      <c r="C11" s="566"/>
      <c r="D11" s="566"/>
      <c r="E11" s="566"/>
      <c r="F11" s="566"/>
      <c r="G11" s="566"/>
      <c r="H11" s="566"/>
      <c r="I11" s="566"/>
      <c r="J11" s="566"/>
      <c r="K11" s="566"/>
      <c r="L11" s="566"/>
      <c r="M11" s="566"/>
      <c r="N11" s="566"/>
      <c r="O11" s="566"/>
    </row>
    <row r="12" spans="1:15" s="512" customFormat="1" x14ac:dyDescent="0.45">
      <c r="A12" s="566"/>
      <c r="B12" s="566"/>
      <c r="C12" s="566"/>
      <c r="D12" s="566"/>
      <c r="E12" s="566"/>
      <c r="F12" s="566"/>
      <c r="G12" s="566"/>
      <c r="H12" s="566"/>
      <c r="I12" s="566"/>
      <c r="J12" s="566"/>
      <c r="K12" s="566"/>
      <c r="L12" s="566"/>
      <c r="M12" s="566"/>
      <c r="N12" s="566"/>
      <c r="O12" s="566"/>
    </row>
    <row r="13" spans="1:15" s="512" customFormat="1" x14ac:dyDescent="0.45">
      <c r="A13" s="566"/>
      <c r="B13" s="566"/>
      <c r="C13" s="566"/>
      <c r="D13" s="566"/>
      <c r="E13" s="566"/>
      <c r="F13" s="566"/>
      <c r="G13" s="566"/>
      <c r="H13" s="566"/>
      <c r="I13" s="566"/>
      <c r="J13" s="566"/>
      <c r="K13" s="566"/>
      <c r="L13" s="566"/>
      <c r="M13" s="566"/>
      <c r="N13" s="566"/>
      <c r="O13" s="566"/>
    </row>
    <row r="14" spans="1:15" s="512" customFormat="1" x14ac:dyDescent="0.45">
      <c r="A14" s="566"/>
      <c r="B14" s="566"/>
      <c r="C14" s="566"/>
      <c r="D14" s="566"/>
      <c r="E14" s="566"/>
      <c r="F14" s="566"/>
      <c r="G14" s="566"/>
      <c r="H14" s="566"/>
      <c r="I14" s="566"/>
      <c r="J14" s="566"/>
      <c r="K14" s="566"/>
      <c r="L14" s="566"/>
      <c r="M14" s="566"/>
      <c r="N14" s="566"/>
      <c r="O14" s="566"/>
    </row>
    <row r="15" spans="1:15" s="512" customFormat="1" x14ac:dyDescent="0.45">
      <c r="A15" s="566"/>
      <c r="B15" s="566"/>
      <c r="C15" s="566"/>
      <c r="D15" s="566"/>
      <c r="E15" s="566"/>
      <c r="F15" s="566"/>
      <c r="G15" s="566"/>
      <c r="H15" s="566"/>
      <c r="I15" s="566"/>
      <c r="J15" s="566"/>
      <c r="K15" s="566"/>
      <c r="L15" s="566"/>
      <c r="M15" s="566"/>
      <c r="N15" s="566"/>
      <c r="O15" s="566"/>
    </row>
    <row r="16" spans="1:15" s="512" customFormat="1" x14ac:dyDescent="0.45">
      <c r="A16" s="566"/>
      <c r="B16" s="566"/>
      <c r="C16" s="566"/>
      <c r="D16" s="566"/>
      <c r="E16" s="566"/>
      <c r="F16" s="566"/>
      <c r="G16" s="566"/>
      <c r="H16" s="566"/>
      <c r="I16" s="566"/>
      <c r="J16" s="566"/>
      <c r="K16" s="566"/>
      <c r="L16" s="566"/>
      <c r="M16" s="566"/>
      <c r="N16" s="566"/>
      <c r="O16" s="566"/>
    </row>
    <row r="17" spans="1:15" s="512" customFormat="1" x14ac:dyDescent="0.45">
      <c r="A17" s="566"/>
      <c r="B17" s="566"/>
      <c r="C17" s="566"/>
      <c r="D17" s="566"/>
      <c r="E17" s="566"/>
      <c r="F17" s="566"/>
      <c r="G17" s="566"/>
      <c r="H17" s="566"/>
      <c r="I17" s="566"/>
      <c r="J17" s="566"/>
      <c r="K17" s="566"/>
      <c r="L17" s="566"/>
      <c r="M17" s="566"/>
      <c r="N17" s="566"/>
      <c r="O17" s="566"/>
    </row>
    <row r="18" spans="1:15" s="512" customFormat="1" x14ac:dyDescent="0.45">
      <c r="A18" s="566"/>
      <c r="B18" s="566"/>
      <c r="C18" s="566"/>
      <c r="D18" s="566"/>
      <c r="E18" s="566"/>
      <c r="F18" s="566"/>
      <c r="G18" s="566"/>
      <c r="H18" s="566"/>
      <c r="I18" s="566"/>
      <c r="J18" s="566"/>
      <c r="K18" s="566"/>
      <c r="L18" s="566"/>
      <c r="M18" s="566"/>
      <c r="N18" s="566"/>
      <c r="O18" s="566"/>
    </row>
    <row r="19" spans="1:15" s="512" customFormat="1" x14ac:dyDescent="0.45">
      <c r="A19" s="566"/>
      <c r="B19" s="566"/>
      <c r="C19" s="566"/>
      <c r="D19" s="566"/>
      <c r="E19" s="566"/>
      <c r="F19" s="566"/>
      <c r="G19" s="566"/>
      <c r="H19" s="566"/>
      <c r="I19" s="566"/>
      <c r="J19" s="566"/>
      <c r="K19" s="566"/>
      <c r="L19" s="566"/>
      <c r="M19" s="566"/>
      <c r="N19" s="566"/>
      <c r="O19" s="566"/>
    </row>
    <row r="20" spans="1:15" s="512" customFormat="1" x14ac:dyDescent="0.45">
      <c r="A20" s="566"/>
      <c r="B20" s="566"/>
      <c r="C20" s="566"/>
      <c r="D20" s="566"/>
      <c r="E20" s="566"/>
      <c r="F20" s="566"/>
      <c r="G20" s="566"/>
      <c r="H20" s="566"/>
      <c r="I20" s="566"/>
      <c r="J20" s="566"/>
      <c r="K20" s="566"/>
      <c r="L20" s="566"/>
      <c r="M20" s="566"/>
      <c r="N20" s="566"/>
      <c r="O20" s="566"/>
    </row>
    <row r="21" spans="1:15" s="512" customFormat="1" x14ac:dyDescent="0.45">
      <c r="A21" s="566"/>
      <c r="B21" s="566"/>
      <c r="C21" s="566"/>
      <c r="D21" s="566"/>
      <c r="E21" s="566"/>
      <c r="F21" s="566"/>
      <c r="G21" s="566"/>
      <c r="H21" s="566"/>
      <c r="I21" s="566"/>
      <c r="J21" s="566"/>
      <c r="K21" s="566"/>
      <c r="L21" s="566"/>
      <c r="M21" s="566"/>
      <c r="N21" s="566"/>
      <c r="O21" s="566"/>
    </row>
    <row r="22" spans="1:15" s="512" customFormat="1" x14ac:dyDescent="0.45">
      <c r="A22" s="566"/>
      <c r="B22" s="566"/>
      <c r="C22" s="566"/>
      <c r="D22" s="566"/>
      <c r="E22" s="566"/>
      <c r="F22" s="566"/>
      <c r="G22" s="566"/>
      <c r="H22" s="566"/>
      <c r="I22" s="566"/>
      <c r="J22" s="566"/>
      <c r="K22" s="566"/>
      <c r="L22" s="566"/>
      <c r="M22" s="566"/>
      <c r="N22" s="566"/>
      <c r="O22" s="566"/>
    </row>
    <row r="23" spans="1:15" s="512" customFormat="1" x14ac:dyDescent="0.45">
      <c r="A23" s="566"/>
      <c r="B23" s="566"/>
      <c r="C23" s="566"/>
      <c r="D23" s="566"/>
      <c r="E23" s="566"/>
      <c r="F23" s="566"/>
      <c r="G23" s="566"/>
      <c r="H23" s="566"/>
      <c r="I23" s="566"/>
      <c r="J23" s="566"/>
      <c r="K23" s="566"/>
      <c r="L23" s="566"/>
      <c r="M23" s="566"/>
      <c r="N23" s="566"/>
      <c r="O23" s="566"/>
    </row>
    <row r="24" spans="1:15" s="512" customFormat="1" x14ac:dyDescent="0.45">
      <c r="A24" s="566"/>
      <c r="B24" s="566"/>
      <c r="C24" s="566"/>
      <c r="D24" s="566"/>
      <c r="E24" s="566"/>
      <c r="F24" s="566"/>
      <c r="G24" s="566"/>
      <c r="H24" s="566"/>
      <c r="I24" s="566"/>
      <c r="J24" s="566"/>
      <c r="K24" s="566"/>
      <c r="L24" s="566"/>
      <c r="M24" s="566"/>
      <c r="N24" s="566"/>
      <c r="O24" s="566"/>
    </row>
    <row r="25" spans="1:15" s="512" customFormat="1" x14ac:dyDescent="0.45">
      <c r="A25" s="566"/>
      <c r="B25" s="566"/>
      <c r="C25" s="566"/>
      <c r="D25" s="566"/>
      <c r="E25" s="566"/>
      <c r="F25" s="566"/>
      <c r="G25" s="566"/>
      <c r="H25" s="566"/>
      <c r="I25" s="566"/>
      <c r="J25" s="566"/>
      <c r="K25" s="566"/>
      <c r="L25" s="566"/>
      <c r="M25" s="566"/>
      <c r="N25" s="566"/>
      <c r="O25" s="566"/>
    </row>
    <row r="26" spans="1:15" s="512" customFormat="1" x14ac:dyDescent="0.45">
      <c r="A26" s="566"/>
      <c r="B26" s="566"/>
      <c r="C26" s="566"/>
      <c r="D26" s="566"/>
      <c r="E26" s="566"/>
      <c r="F26" s="566"/>
      <c r="G26" s="566"/>
      <c r="H26" s="566"/>
      <c r="I26" s="566"/>
      <c r="J26" s="566"/>
      <c r="K26" s="566"/>
      <c r="L26" s="566"/>
      <c r="M26" s="566"/>
      <c r="N26" s="566"/>
      <c r="O26" s="566"/>
    </row>
    <row r="27" spans="1:15" s="512" customFormat="1" x14ac:dyDescent="0.45">
      <c r="A27" s="566"/>
      <c r="B27" s="566"/>
      <c r="C27" s="566"/>
      <c r="D27" s="566"/>
      <c r="E27" s="566"/>
      <c r="F27" s="566"/>
      <c r="G27" s="566"/>
      <c r="H27" s="566"/>
      <c r="I27" s="566"/>
      <c r="J27" s="566"/>
      <c r="K27" s="566"/>
      <c r="L27" s="566"/>
      <c r="M27" s="566"/>
      <c r="N27" s="566"/>
      <c r="O27" s="566"/>
    </row>
    <row r="28" spans="1:15" s="512" customFormat="1" x14ac:dyDescent="0.45">
      <c r="A28" s="566"/>
      <c r="B28" s="566"/>
      <c r="C28" s="566"/>
      <c r="D28" s="566"/>
      <c r="E28" s="566"/>
      <c r="F28" s="566"/>
      <c r="G28" s="566"/>
      <c r="H28" s="566"/>
      <c r="I28" s="566"/>
      <c r="J28" s="566"/>
      <c r="K28" s="566"/>
      <c r="L28" s="566"/>
      <c r="M28" s="566"/>
      <c r="N28" s="566"/>
      <c r="O28" s="566"/>
    </row>
    <row r="29" spans="1:15" s="512" customFormat="1" x14ac:dyDescent="0.45">
      <c r="A29" s="566"/>
      <c r="B29" s="566"/>
      <c r="C29" s="566"/>
      <c r="D29" s="566"/>
      <c r="E29" s="566"/>
      <c r="F29" s="566"/>
      <c r="G29" s="566"/>
      <c r="H29" s="566"/>
      <c r="I29" s="566"/>
      <c r="J29" s="566"/>
      <c r="K29" s="566"/>
      <c r="L29" s="566"/>
      <c r="M29" s="566"/>
      <c r="N29" s="566"/>
      <c r="O29" s="566"/>
    </row>
    <row r="30" spans="1:15" s="512" customFormat="1" x14ac:dyDescent="0.45">
      <c r="A30" s="566"/>
      <c r="B30" s="566"/>
      <c r="C30" s="566"/>
      <c r="D30" s="566"/>
      <c r="E30" s="566"/>
      <c r="F30" s="566"/>
      <c r="G30" s="566"/>
      <c r="H30" s="566"/>
      <c r="I30" s="566"/>
      <c r="J30" s="566"/>
      <c r="K30" s="566"/>
      <c r="L30" s="566"/>
      <c r="M30" s="566"/>
      <c r="N30" s="566"/>
      <c r="O30" s="566"/>
    </row>
    <row r="31" spans="1:15" s="512" customFormat="1" x14ac:dyDescent="0.45">
      <c r="A31" s="566"/>
      <c r="B31" s="566"/>
      <c r="C31" s="566"/>
      <c r="D31" s="566"/>
      <c r="E31" s="566"/>
      <c r="F31" s="566"/>
      <c r="G31" s="566"/>
      <c r="H31" s="566"/>
      <c r="I31" s="566"/>
      <c r="J31" s="566"/>
      <c r="K31" s="566"/>
      <c r="L31" s="566"/>
      <c r="M31" s="566"/>
      <c r="N31" s="566"/>
      <c r="O31" s="566"/>
    </row>
    <row r="32" spans="1:15" s="512" customFormat="1" x14ac:dyDescent="0.45">
      <c r="A32" s="566"/>
      <c r="B32" s="566"/>
      <c r="C32" s="566"/>
      <c r="D32" s="566"/>
      <c r="E32" s="566"/>
      <c r="F32" s="566"/>
      <c r="G32" s="566"/>
      <c r="H32" s="566"/>
      <c r="I32" s="566"/>
      <c r="J32" s="566"/>
      <c r="K32" s="566"/>
      <c r="L32" s="566"/>
      <c r="M32" s="566"/>
      <c r="N32" s="566"/>
      <c r="O32" s="566"/>
    </row>
    <row r="33" spans="1:15" s="512" customFormat="1" x14ac:dyDescent="0.45">
      <c r="A33" s="566"/>
      <c r="B33" s="566"/>
      <c r="C33" s="566"/>
      <c r="D33" s="566"/>
      <c r="E33" s="566"/>
      <c r="F33" s="566"/>
      <c r="G33" s="566"/>
      <c r="H33" s="566"/>
      <c r="I33" s="566"/>
      <c r="J33" s="566"/>
      <c r="K33" s="566"/>
      <c r="L33" s="566"/>
      <c r="M33" s="566"/>
      <c r="N33" s="566"/>
      <c r="O33" s="566"/>
    </row>
    <row r="34" spans="1:15" s="512" customFormat="1" x14ac:dyDescent="0.45">
      <c r="A34" s="566"/>
      <c r="B34" s="566"/>
      <c r="C34" s="566"/>
      <c r="D34" s="566"/>
      <c r="E34" s="566"/>
      <c r="F34" s="566"/>
      <c r="G34" s="566"/>
      <c r="H34" s="566"/>
      <c r="I34" s="566"/>
      <c r="J34" s="566"/>
      <c r="K34" s="566"/>
      <c r="L34" s="566"/>
      <c r="M34" s="566"/>
      <c r="N34" s="566"/>
      <c r="O34" s="566"/>
    </row>
    <row r="35" spans="1:15" s="512" customFormat="1" x14ac:dyDescent="0.45">
      <c r="A35" s="566"/>
      <c r="B35" s="566"/>
      <c r="C35" s="566"/>
      <c r="D35" s="566"/>
      <c r="E35" s="566"/>
      <c r="F35" s="566"/>
      <c r="G35" s="566"/>
      <c r="H35" s="566"/>
      <c r="I35" s="566"/>
      <c r="J35" s="566"/>
      <c r="K35" s="566"/>
      <c r="L35" s="566"/>
      <c r="M35" s="566"/>
      <c r="N35" s="566"/>
      <c r="O35" s="566"/>
    </row>
    <row r="36" spans="1:15" s="512" customFormat="1" x14ac:dyDescent="0.45">
      <c r="A36" s="566"/>
      <c r="B36" s="566"/>
      <c r="C36" s="566"/>
      <c r="D36" s="566"/>
      <c r="E36" s="566"/>
      <c r="F36" s="566"/>
      <c r="G36" s="566"/>
      <c r="H36" s="566"/>
      <c r="I36" s="566"/>
      <c r="J36" s="566"/>
      <c r="K36" s="566"/>
      <c r="L36" s="566"/>
      <c r="M36" s="566"/>
      <c r="N36" s="566"/>
      <c r="O36" s="566"/>
    </row>
    <row r="37" spans="1:15" s="512" customFormat="1" x14ac:dyDescent="0.45">
      <c r="A37" s="566"/>
      <c r="B37" s="566"/>
      <c r="C37" s="566"/>
      <c r="D37" s="566"/>
      <c r="E37" s="566"/>
      <c r="F37" s="566"/>
      <c r="G37" s="566"/>
      <c r="H37" s="566"/>
      <c r="I37" s="566"/>
      <c r="J37" s="566"/>
      <c r="K37" s="566"/>
      <c r="L37" s="566"/>
      <c r="M37" s="566"/>
      <c r="N37" s="566"/>
      <c r="O37" s="566"/>
    </row>
    <row r="38" spans="1:15" s="512" customFormat="1" x14ac:dyDescent="0.45">
      <c r="A38" s="566"/>
      <c r="B38" s="566"/>
      <c r="C38" s="566"/>
      <c r="D38" s="566"/>
      <c r="E38" s="566"/>
      <c r="F38" s="566"/>
      <c r="G38" s="566"/>
      <c r="H38" s="566"/>
      <c r="I38" s="566"/>
      <c r="J38" s="566"/>
      <c r="K38" s="566"/>
      <c r="L38" s="566"/>
      <c r="M38" s="566"/>
      <c r="N38" s="566"/>
      <c r="O38" s="566"/>
    </row>
    <row r="39" spans="1:15" s="512" customFormat="1" x14ac:dyDescent="0.45">
      <c r="A39" s="566"/>
      <c r="B39" s="566"/>
      <c r="C39" s="566"/>
      <c r="D39" s="566"/>
      <c r="E39" s="566"/>
      <c r="F39" s="566"/>
      <c r="G39" s="566"/>
      <c r="H39" s="566"/>
      <c r="I39" s="566"/>
      <c r="J39" s="566"/>
      <c r="K39" s="566"/>
      <c r="L39" s="566"/>
      <c r="M39" s="566"/>
      <c r="N39" s="566"/>
      <c r="O39" s="566"/>
    </row>
    <row r="40" spans="1:15" s="512" customFormat="1" x14ac:dyDescent="0.45">
      <c r="A40" s="566"/>
      <c r="B40" s="566"/>
      <c r="C40" s="566"/>
      <c r="D40" s="566"/>
      <c r="E40" s="566"/>
      <c r="F40" s="566"/>
      <c r="G40" s="566"/>
      <c r="H40" s="566"/>
      <c r="I40" s="566"/>
      <c r="J40" s="566"/>
      <c r="K40" s="566"/>
      <c r="L40" s="566"/>
      <c r="M40" s="566"/>
      <c r="N40" s="566"/>
      <c r="O40" s="566"/>
    </row>
    <row r="41" spans="1:15" s="512" customFormat="1" x14ac:dyDescent="0.45">
      <c r="A41" s="566"/>
      <c r="B41" s="566"/>
      <c r="C41" s="566"/>
      <c r="D41" s="566"/>
      <c r="E41" s="566"/>
      <c r="F41" s="566"/>
      <c r="G41" s="566"/>
      <c r="H41" s="566"/>
      <c r="I41" s="566"/>
      <c r="J41" s="566"/>
      <c r="K41" s="566"/>
      <c r="L41" s="566"/>
      <c r="M41" s="566"/>
      <c r="N41" s="566"/>
      <c r="O41" s="566"/>
    </row>
    <row r="42" spans="1:15" s="512" customFormat="1" x14ac:dyDescent="0.45">
      <c r="A42" s="566"/>
      <c r="B42" s="566"/>
      <c r="C42" s="566"/>
      <c r="D42" s="566"/>
      <c r="E42" s="566"/>
      <c r="F42" s="566"/>
      <c r="G42" s="566"/>
      <c r="H42" s="566"/>
      <c r="I42" s="566"/>
      <c r="J42" s="566"/>
      <c r="K42" s="566"/>
      <c r="L42" s="566"/>
      <c r="M42" s="566"/>
      <c r="N42" s="566"/>
      <c r="O42" s="566"/>
    </row>
    <row r="43" spans="1:15" s="512" customFormat="1" x14ac:dyDescent="0.45">
      <c r="A43" s="566"/>
      <c r="B43" s="566"/>
      <c r="C43" s="566"/>
      <c r="D43" s="566"/>
      <c r="E43" s="566"/>
      <c r="F43" s="566"/>
      <c r="G43" s="566"/>
      <c r="H43" s="566"/>
      <c r="I43" s="566"/>
      <c r="J43" s="566"/>
      <c r="K43" s="566"/>
      <c r="L43" s="566"/>
      <c r="M43" s="566"/>
      <c r="N43" s="566"/>
      <c r="O43" s="566"/>
    </row>
    <row r="44" spans="1:15" s="512" customFormat="1" x14ac:dyDescent="0.45">
      <c r="A44" s="566"/>
      <c r="B44" s="566"/>
      <c r="C44" s="566"/>
      <c r="D44" s="566"/>
      <c r="E44" s="566"/>
      <c r="F44" s="566"/>
      <c r="G44" s="566"/>
      <c r="H44" s="566"/>
      <c r="I44" s="566"/>
      <c r="J44" s="566"/>
      <c r="K44" s="566"/>
      <c r="L44" s="566"/>
      <c r="M44" s="566"/>
      <c r="N44" s="566"/>
      <c r="O44" s="566"/>
    </row>
    <row r="45" spans="1:15" s="512" customFormat="1" x14ac:dyDescent="0.45">
      <c r="A45" s="566"/>
      <c r="B45" s="566"/>
      <c r="C45" s="566"/>
      <c r="D45" s="566"/>
      <c r="E45" s="566"/>
      <c r="F45" s="566"/>
      <c r="G45" s="566"/>
      <c r="H45" s="566"/>
      <c r="I45" s="566"/>
      <c r="J45" s="566"/>
      <c r="K45" s="566"/>
      <c r="L45" s="566"/>
      <c r="M45" s="566"/>
      <c r="N45" s="566"/>
      <c r="O45" s="566"/>
    </row>
    <row r="46" spans="1:15" s="512" customFormat="1" x14ac:dyDescent="0.45">
      <c r="A46" s="566"/>
      <c r="B46" s="566"/>
      <c r="C46" s="566"/>
      <c r="D46" s="566"/>
      <c r="E46" s="566"/>
      <c r="F46" s="566"/>
      <c r="G46" s="566"/>
      <c r="H46" s="566"/>
      <c r="I46" s="566"/>
      <c r="J46" s="566"/>
      <c r="K46" s="566"/>
      <c r="L46" s="566"/>
      <c r="M46" s="566"/>
      <c r="N46" s="566"/>
      <c r="O46" s="566"/>
    </row>
    <row r="47" spans="1:15" s="512" customFormat="1" x14ac:dyDescent="0.45">
      <c r="A47" s="566"/>
      <c r="B47" s="566"/>
      <c r="C47" s="566"/>
      <c r="D47" s="566"/>
      <c r="E47" s="566"/>
      <c r="F47" s="566"/>
      <c r="G47" s="566"/>
      <c r="H47" s="566"/>
      <c r="I47" s="566"/>
      <c r="J47" s="566"/>
      <c r="K47" s="566"/>
      <c r="L47" s="566"/>
      <c r="M47" s="566"/>
      <c r="N47" s="566"/>
      <c r="O47" s="566"/>
    </row>
    <row r="48" spans="1:15" s="512" customFormat="1" x14ac:dyDescent="0.45">
      <c r="A48" s="566"/>
      <c r="B48" s="566"/>
      <c r="C48" s="566"/>
      <c r="D48" s="566"/>
      <c r="E48" s="566"/>
      <c r="F48" s="566"/>
      <c r="G48" s="566"/>
      <c r="H48" s="566"/>
      <c r="I48" s="566"/>
      <c r="J48" s="566"/>
      <c r="K48" s="566"/>
      <c r="L48" s="566"/>
      <c r="M48" s="566"/>
      <c r="N48" s="566"/>
      <c r="O48" s="566"/>
    </row>
    <row r="49" spans="1:15" s="512" customFormat="1" x14ac:dyDescent="0.45">
      <c r="A49" s="566"/>
      <c r="B49" s="566"/>
      <c r="C49" s="566"/>
      <c r="D49" s="566"/>
      <c r="E49" s="566"/>
      <c r="F49" s="566"/>
      <c r="G49" s="566"/>
      <c r="H49" s="566"/>
      <c r="I49" s="566"/>
      <c r="J49" s="566"/>
      <c r="K49" s="566"/>
      <c r="L49" s="566"/>
      <c r="M49" s="566"/>
      <c r="N49" s="566"/>
      <c r="O49" s="566"/>
    </row>
    <row r="50" spans="1:15" s="512" customFormat="1" x14ac:dyDescent="0.45">
      <c r="A50" s="566"/>
      <c r="B50" s="566"/>
      <c r="C50" s="566"/>
      <c r="D50" s="566"/>
      <c r="E50" s="566"/>
      <c r="F50" s="566"/>
      <c r="G50" s="566"/>
      <c r="H50" s="566"/>
      <c r="I50" s="566"/>
      <c r="J50" s="566"/>
      <c r="K50" s="566"/>
      <c r="L50" s="566"/>
      <c r="M50" s="566"/>
      <c r="N50" s="566"/>
      <c r="O50" s="566"/>
    </row>
    <row r="51" spans="1:15" s="512" customFormat="1" x14ac:dyDescent="0.45">
      <c r="A51" s="566"/>
      <c r="B51" s="566"/>
      <c r="C51" s="566"/>
      <c r="D51" s="566"/>
      <c r="E51" s="566"/>
      <c r="F51" s="566"/>
      <c r="G51" s="566"/>
      <c r="H51" s="566"/>
      <c r="I51" s="566"/>
      <c r="J51" s="566"/>
      <c r="K51" s="566"/>
      <c r="L51" s="566"/>
      <c r="M51" s="566"/>
      <c r="N51" s="566"/>
      <c r="O51" s="566"/>
    </row>
    <row r="52" spans="1:15" s="512" customFormat="1" x14ac:dyDescent="0.45">
      <c r="A52" s="566"/>
      <c r="B52" s="566"/>
      <c r="C52" s="566"/>
      <c r="D52" s="566"/>
      <c r="E52" s="566"/>
      <c r="F52" s="566"/>
      <c r="G52" s="566"/>
      <c r="H52" s="566"/>
      <c r="I52" s="566"/>
      <c r="J52" s="566"/>
      <c r="K52" s="566"/>
      <c r="L52" s="566"/>
      <c r="M52" s="566"/>
      <c r="N52" s="566"/>
      <c r="O52" s="566"/>
    </row>
    <row r="53" spans="1:15" s="512" customFormat="1" x14ac:dyDescent="0.45">
      <c r="A53" s="566"/>
      <c r="B53" s="566"/>
      <c r="C53" s="566"/>
      <c r="D53" s="566"/>
      <c r="E53" s="566"/>
      <c r="F53" s="566"/>
      <c r="G53" s="566"/>
      <c r="H53" s="566"/>
      <c r="I53" s="566"/>
      <c r="J53" s="566"/>
      <c r="K53" s="566"/>
      <c r="L53" s="566"/>
      <c r="M53" s="566"/>
      <c r="N53" s="566"/>
      <c r="O53" s="566"/>
    </row>
    <row r="54" spans="1:15" s="512" customFormat="1" x14ac:dyDescent="0.45">
      <c r="A54" s="566"/>
      <c r="B54" s="566"/>
      <c r="C54" s="566"/>
      <c r="D54" s="566"/>
      <c r="E54" s="566"/>
      <c r="F54" s="566"/>
      <c r="G54" s="566"/>
      <c r="H54" s="566"/>
      <c r="I54" s="566"/>
      <c r="J54" s="566"/>
      <c r="K54" s="566"/>
      <c r="L54" s="566"/>
      <c r="M54" s="566"/>
      <c r="N54" s="566"/>
      <c r="O54" s="566"/>
    </row>
    <row r="55" spans="1:15" s="512" customFormat="1" x14ac:dyDescent="0.45">
      <c r="A55" s="566"/>
      <c r="B55" s="566"/>
      <c r="C55" s="566"/>
      <c r="D55" s="566"/>
      <c r="E55" s="566"/>
      <c r="F55" s="566"/>
      <c r="G55" s="566"/>
      <c r="H55" s="566"/>
      <c r="I55" s="566"/>
      <c r="J55" s="566"/>
      <c r="K55" s="566"/>
      <c r="L55" s="566"/>
      <c r="M55" s="566"/>
      <c r="N55" s="566"/>
      <c r="O55" s="566"/>
    </row>
    <row r="56" spans="1:15" s="512" customFormat="1" x14ac:dyDescent="0.45">
      <c r="A56" s="566"/>
      <c r="B56" s="566"/>
      <c r="C56" s="566"/>
      <c r="D56" s="566"/>
      <c r="E56" s="566"/>
      <c r="F56" s="566"/>
      <c r="G56" s="566"/>
      <c r="H56" s="566"/>
      <c r="I56" s="566"/>
      <c r="J56" s="566"/>
      <c r="K56" s="566"/>
      <c r="L56" s="566"/>
      <c r="M56" s="566"/>
      <c r="N56" s="566"/>
      <c r="O56" s="566"/>
    </row>
    <row r="57" spans="1:15" s="512" customFormat="1" x14ac:dyDescent="0.45">
      <c r="A57" s="566"/>
      <c r="B57" s="566"/>
      <c r="C57" s="566"/>
      <c r="D57" s="566"/>
      <c r="E57" s="566"/>
      <c r="F57" s="566"/>
      <c r="G57" s="566"/>
      <c r="H57" s="566"/>
      <c r="I57" s="566"/>
      <c r="J57" s="566"/>
      <c r="K57" s="566"/>
      <c r="L57" s="566"/>
      <c r="M57" s="566"/>
      <c r="N57" s="566"/>
      <c r="O57" s="566"/>
    </row>
    <row r="58" spans="1:15" s="512" customFormat="1" x14ac:dyDescent="0.45">
      <c r="A58" s="566"/>
      <c r="B58" s="566"/>
      <c r="C58" s="566"/>
      <c r="D58" s="566"/>
      <c r="E58" s="566"/>
      <c r="F58" s="566"/>
      <c r="G58" s="566"/>
      <c r="H58" s="566"/>
      <c r="I58" s="566"/>
      <c r="J58" s="566"/>
      <c r="K58" s="566"/>
      <c r="L58" s="566"/>
      <c r="M58" s="566"/>
      <c r="N58" s="566"/>
      <c r="O58" s="566"/>
    </row>
    <row r="59" spans="1:15" s="512" customFormat="1" x14ac:dyDescent="0.45">
      <c r="A59" s="566"/>
      <c r="B59" s="566"/>
      <c r="C59" s="566"/>
      <c r="D59" s="566"/>
      <c r="E59" s="566"/>
      <c r="F59" s="566"/>
      <c r="G59" s="566"/>
      <c r="H59" s="566"/>
      <c r="I59" s="566"/>
      <c r="J59" s="566"/>
      <c r="K59" s="566"/>
      <c r="L59" s="566"/>
      <c r="M59" s="566"/>
      <c r="N59" s="566"/>
      <c r="O59" s="566"/>
    </row>
    <row r="60" spans="1:15" s="512" customFormat="1" x14ac:dyDescent="0.45">
      <c r="A60" s="566"/>
      <c r="B60" s="566"/>
      <c r="C60" s="566"/>
      <c r="D60" s="566"/>
      <c r="E60" s="566"/>
      <c r="F60" s="566"/>
      <c r="G60" s="566"/>
      <c r="H60" s="566"/>
      <c r="I60" s="566"/>
      <c r="J60" s="566"/>
      <c r="K60" s="566"/>
      <c r="L60" s="566"/>
      <c r="M60" s="566"/>
      <c r="N60" s="566"/>
      <c r="O60" s="566"/>
    </row>
    <row r="61" spans="1:15" s="512" customFormat="1" x14ac:dyDescent="0.45">
      <c r="A61" s="566"/>
      <c r="B61" s="566"/>
      <c r="C61" s="566"/>
      <c r="D61" s="566"/>
      <c r="E61" s="566"/>
      <c r="F61" s="566"/>
      <c r="G61" s="566"/>
      <c r="H61" s="566"/>
      <c r="I61" s="566"/>
      <c r="J61" s="566"/>
      <c r="K61" s="566"/>
      <c r="L61" s="566"/>
      <c r="M61" s="566"/>
      <c r="N61" s="566"/>
      <c r="O61" s="566"/>
    </row>
    <row r="62" spans="1:15" s="512" customFormat="1" x14ac:dyDescent="0.45">
      <c r="A62" s="566"/>
      <c r="B62" s="566"/>
      <c r="C62" s="566"/>
      <c r="D62" s="566"/>
      <c r="E62" s="566"/>
      <c r="F62" s="566"/>
      <c r="G62" s="566"/>
      <c r="H62" s="566"/>
      <c r="I62" s="566"/>
      <c r="J62" s="566"/>
      <c r="K62" s="566"/>
      <c r="L62" s="566"/>
      <c r="M62" s="566"/>
      <c r="N62" s="566"/>
      <c r="O62" s="566"/>
    </row>
    <row r="63" spans="1:15" s="512" customFormat="1" x14ac:dyDescent="0.45">
      <c r="A63" s="566"/>
      <c r="B63" s="566"/>
      <c r="C63" s="566"/>
      <c r="D63" s="566"/>
      <c r="E63" s="566"/>
      <c r="F63" s="566"/>
      <c r="G63" s="566"/>
      <c r="H63" s="566"/>
      <c r="I63" s="566"/>
      <c r="J63" s="566"/>
      <c r="K63" s="566"/>
      <c r="L63" s="566"/>
      <c r="M63" s="566"/>
      <c r="N63" s="566"/>
      <c r="O63" s="566"/>
    </row>
    <row r="64" spans="1:15" s="512" customFormat="1" x14ac:dyDescent="0.45">
      <c r="A64" s="566"/>
      <c r="B64" s="566"/>
      <c r="C64" s="566"/>
      <c r="D64" s="566"/>
      <c r="E64" s="566"/>
      <c r="F64" s="566"/>
      <c r="G64" s="566"/>
      <c r="H64" s="566"/>
      <c r="I64" s="566"/>
      <c r="J64" s="566"/>
      <c r="K64" s="566"/>
      <c r="L64" s="566"/>
      <c r="M64" s="566"/>
      <c r="N64" s="566"/>
      <c r="O64" s="566"/>
    </row>
    <row r="65" spans="1:15" s="512" customFormat="1" x14ac:dyDescent="0.45">
      <c r="A65" s="566"/>
      <c r="B65" s="566"/>
      <c r="C65" s="566"/>
      <c r="D65" s="566"/>
      <c r="E65" s="566"/>
      <c r="F65" s="566"/>
      <c r="G65" s="566"/>
      <c r="H65" s="566"/>
      <c r="I65" s="566"/>
      <c r="J65" s="566"/>
      <c r="K65" s="566"/>
      <c r="L65" s="566"/>
      <c r="M65" s="566"/>
      <c r="N65" s="566"/>
      <c r="O65" s="566"/>
    </row>
    <row r="66" spans="1:15" s="512" customFormat="1" x14ac:dyDescent="0.45">
      <c r="A66" s="566"/>
      <c r="B66" s="566"/>
      <c r="C66" s="566"/>
      <c r="D66" s="566"/>
      <c r="E66" s="566"/>
      <c r="F66" s="566"/>
      <c r="G66" s="566"/>
      <c r="H66" s="566"/>
      <c r="I66" s="566"/>
      <c r="J66" s="566"/>
      <c r="K66" s="566"/>
      <c r="L66" s="566"/>
      <c r="M66" s="566"/>
      <c r="N66" s="566"/>
      <c r="O66" s="566"/>
    </row>
    <row r="67" spans="1:15" s="512" customFormat="1" x14ac:dyDescent="0.45">
      <c r="A67" s="566"/>
      <c r="B67" s="566"/>
      <c r="C67" s="566"/>
      <c r="D67" s="566"/>
      <c r="E67" s="566"/>
      <c r="F67" s="566"/>
      <c r="G67" s="566"/>
      <c r="H67" s="566"/>
      <c r="I67" s="566"/>
      <c r="J67" s="566"/>
      <c r="K67" s="566"/>
      <c r="L67" s="566"/>
      <c r="M67" s="566"/>
      <c r="N67" s="566"/>
      <c r="O67" s="566"/>
    </row>
    <row r="68" spans="1:15" s="512" customFormat="1" x14ac:dyDescent="0.45">
      <c r="A68" s="566"/>
      <c r="B68" s="566"/>
      <c r="C68" s="566"/>
      <c r="D68" s="566"/>
      <c r="E68" s="566"/>
      <c r="F68" s="566"/>
      <c r="G68" s="566"/>
      <c r="H68" s="566"/>
      <c r="I68" s="566"/>
      <c r="J68" s="566"/>
      <c r="K68" s="566"/>
      <c r="L68" s="566"/>
      <c r="M68" s="566"/>
      <c r="N68" s="566"/>
      <c r="O68" s="566"/>
    </row>
    <row r="69" spans="1:15" s="512" customFormat="1" x14ac:dyDescent="0.45">
      <c r="A69" s="566"/>
      <c r="B69" s="566"/>
      <c r="C69" s="566"/>
      <c r="D69" s="566"/>
      <c r="E69" s="566"/>
      <c r="F69" s="566"/>
      <c r="G69" s="566"/>
      <c r="H69" s="566"/>
      <c r="I69" s="566"/>
      <c r="J69" s="566"/>
      <c r="K69" s="566"/>
      <c r="L69" s="566"/>
      <c r="M69" s="566"/>
      <c r="N69" s="566"/>
      <c r="O69" s="566"/>
    </row>
    <row r="70" spans="1:15" s="512" customFormat="1" x14ac:dyDescent="0.45">
      <c r="A70" s="566"/>
      <c r="B70" s="566"/>
      <c r="C70" s="566"/>
      <c r="D70" s="566"/>
      <c r="E70" s="566"/>
      <c r="F70" s="566"/>
      <c r="G70" s="566"/>
      <c r="H70" s="566"/>
      <c r="I70" s="566"/>
      <c r="J70" s="566"/>
      <c r="K70" s="566"/>
      <c r="L70" s="566"/>
      <c r="M70" s="566"/>
      <c r="N70" s="566"/>
      <c r="O70" s="566"/>
    </row>
    <row r="71" spans="1:15" s="512" customFormat="1" x14ac:dyDescent="0.45">
      <c r="A71" s="566"/>
      <c r="B71" s="566"/>
      <c r="C71" s="566"/>
      <c r="D71" s="566"/>
      <c r="E71" s="566"/>
      <c r="F71" s="566"/>
      <c r="G71" s="566"/>
      <c r="H71" s="566"/>
      <c r="I71" s="566"/>
      <c r="J71" s="566"/>
      <c r="K71" s="566"/>
      <c r="L71" s="566"/>
      <c r="M71" s="566"/>
      <c r="N71" s="566"/>
      <c r="O71" s="566"/>
    </row>
    <row r="72" spans="1:15" s="512" customFormat="1" x14ac:dyDescent="0.45">
      <c r="A72" s="566"/>
      <c r="B72" s="566"/>
      <c r="C72" s="566"/>
      <c r="D72" s="566"/>
      <c r="E72" s="566"/>
      <c r="F72" s="566"/>
      <c r="G72" s="566"/>
      <c r="H72" s="566"/>
      <c r="I72" s="566"/>
      <c r="J72" s="566"/>
      <c r="K72" s="566"/>
      <c r="L72" s="566"/>
      <c r="M72" s="566"/>
      <c r="N72" s="566"/>
      <c r="O72" s="566"/>
    </row>
    <row r="73" spans="1:15" s="512" customFormat="1" x14ac:dyDescent="0.45">
      <c r="A73" s="566"/>
      <c r="B73" s="566"/>
      <c r="C73" s="566"/>
      <c r="D73" s="566"/>
      <c r="E73" s="566"/>
      <c r="F73" s="566"/>
      <c r="G73" s="566"/>
      <c r="H73" s="566"/>
      <c r="I73" s="566"/>
      <c r="J73" s="566"/>
      <c r="K73" s="566"/>
      <c r="L73" s="566"/>
      <c r="M73" s="566"/>
      <c r="N73" s="566"/>
      <c r="O73" s="566"/>
    </row>
    <row r="74" spans="1:15" s="512" customFormat="1" x14ac:dyDescent="0.45">
      <c r="A74" s="566"/>
      <c r="B74" s="566"/>
      <c r="C74" s="566"/>
      <c r="D74" s="566"/>
      <c r="E74" s="566"/>
      <c r="F74" s="566"/>
      <c r="G74" s="566"/>
      <c r="H74" s="566"/>
      <c r="I74" s="566"/>
      <c r="J74" s="566"/>
      <c r="K74" s="566"/>
      <c r="L74" s="566"/>
      <c r="M74" s="566"/>
      <c r="N74" s="566"/>
      <c r="O74" s="566"/>
    </row>
    <row r="75" spans="1:15" s="512" customFormat="1" x14ac:dyDescent="0.45">
      <c r="A75" s="566"/>
      <c r="B75" s="566"/>
      <c r="C75" s="566"/>
      <c r="D75" s="566"/>
      <c r="E75" s="566"/>
      <c r="F75" s="566"/>
      <c r="G75" s="566"/>
      <c r="H75" s="566"/>
      <c r="I75" s="566"/>
      <c r="J75" s="566"/>
      <c r="K75" s="566"/>
      <c r="L75" s="566"/>
      <c r="M75" s="566"/>
      <c r="N75" s="566"/>
      <c r="O75" s="566"/>
    </row>
    <row r="76" spans="1:15" s="512" customFormat="1" x14ac:dyDescent="0.45">
      <c r="A76" s="566"/>
      <c r="B76" s="566"/>
      <c r="C76" s="566"/>
      <c r="D76" s="566"/>
      <c r="E76" s="566"/>
      <c r="F76" s="566"/>
      <c r="G76" s="566"/>
      <c r="H76" s="566"/>
      <c r="I76" s="566"/>
      <c r="J76" s="566"/>
      <c r="K76" s="566"/>
      <c r="L76" s="566"/>
      <c r="M76" s="566"/>
      <c r="N76" s="566"/>
      <c r="O76" s="566"/>
    </row>
    <row r="77" spans="1:15" s="512" customFormat="1" x14ac:dyDescent="0.45">
      <c r="A77" s="566"/>
      <c r="B77" s="566"/>
      <c r="C77" s="566"/>
      <c r="D77" s="566"/>
      <c r="E77" s="566"/>
      <c r="F77" s="566"/>
      <c r="G77" s="566"/>
      <c r="H77" s="566"/>
      <c r="I77" s="566"/>
      <c r="J77" s="566"/>
      <c r="K77" s="566"/>
      <c r="L77" s="566"/>
      <c r="M77" s="566"/>
      <c r="N77" s="566"/>
      <c r="O77" s="566"/>
    </row>
    <row r="78" spans="1:15" s="512" customFormat="1" x14ac:dyDescent="0.45">
      <c r="A78" s="566"/>
      <c r="B78" s="566"/>
      <c r="C78" s="566"/>
      <c r="D78" s="566"/>
      <c r="E78" s="566"/>
      <c r="F78" s="566"/>
      <c r="G78" s="566"/>
      <c r="H78" s="566"/>
      <c r="I78" s="566"/>
      <c r="J78" s="566"/>
      <c r="K78" s="566"/>
      <c r="L78" s="566"/>
      <c r="M78" s="566"/>
      <c r="N78" s="566"/>
      <c r="O78" s="566"/>
    </row>
    <row r="79" spans="1:15" s="512" customFormat="1" x14ac:dyDescent="0.45">
      <c r="A79" s="566"/>
      <c r="B79" s="566"/>
      <c r="C79" s="566"/>
      <c r="D79" s="566"/>
      <c r="E79" s="566"/>
      <c r="F79" s="566"/>
      <c r="G79" s="566"/>
      <c r="H79" s="566"/>
      <c r="I79" s="566"/>
      <c r="J79" s="566"/>
      <c r="K79" s="566"/>
      <c r="L79" s="566"/>
      <c r="M79" s="566"/>
      <c r="N79" s="566"/>
      <c r="O79" s="566"/>
    </row>
    <row r="80" spans="1:15" s="512" customFormat="1" x14ac:dyDescent="0.45">
      <c r="A80" s="566"/>
      <c r="B80" s="566"/>
      <c r="C80" s="566"/>
      <c r="D80" s="566"/>
      <c r="E80" s="566"/>
      <c r="F80" s="566"/>
      <c r="G80" s="566"/>
      <c r="H80" s="566"/>
      <c r="I80" s="566"/>
      <c r="J80" s="566"/>
      <c r="K80" s="566"/>
      <c r="L80" s="566"/>
      <c r="M80" s="566"/>
      <c r="N80" s="566"/>
      <c r="O80" s="566"/>
    </row>
    <row r="81" spans="1:15" s="512" customFormat="1" x14ac:dyDescent="0.45">
      <c r="A81" s="566"/>
      <c r="B81" s="566"/>
      <c r="C81" s="566"/>
      <c r="D81" s="566"/>
      <c r="E81" s="566"/>
      <c r="F81" s="566"/>
      <c r="G81" s="566"/>
      <c r="H81" s="566"/>
      <c r="I81" s="566"/>
      <c r="J81" s="566"/>
      <c r="K81" s="566"/>
      <c r="L81" s="566"/>
      <c r="M81" s="566"/>
      <c r="N81" s="566"/>
      <c r="O81" s="566"/>
    </row>
    <row r="82" spans="1:15" s="512" customFormat="1" x14ac:dyDescent="0.45">
      <c r="A82" s="566"/>
      <c r="B82" s="566"/>
      <c r="C82" s="566"/>
      <c r="D82" s="566"/>
      <c r="E82" s="566"/>
      <c r="F82" s="566"/>
      <c r="G82" s="566"/>
      <c r="H82" s="566"/>
      <c r="I82" s="566"/>
      <c r="J82" s="566"/>
      <c r="K82" s="566"/>
      <c r="L82" s="566"/>
      <c r="M82" s="566"/>
      <c r="N82" s="566"/>
      <c r="O82" s="566"/>
    </row>
    <row r="83" spans="1:15" s="512" customFormat="1" x14ac:dyDescent="0.45">
      <c r="A83" s="566"/>
      <c r="B83" s="566"/>
      <c r="C83" s="566"/>
      <c r="D83" s="566"/>
      <c r="E83" s="566"/>
      <c r="F83" s="566"/>
      <c r="G83" s="566"/>
      <c r="H83" s="566"/>
      <c r="I83" s="566"/>
      <c r="J83" s="566"/>
      <c r="K83" s="566"/>
      <c r="L83" s="566"/>
      <c r="M83" s="566"/>
      <c r="N83" s="566"/>
      <c r="O83" s="566"/>
    </row>
    <row r="84" spans="1:15" s="512" customFormat="1" x14ac:dyDescent="0.45">
      <c r="A84" s="566"/>
      <c r="B84" s="566"/>
      <c r="C84" s="566"/>
      <c r="D84" s="566"/>
      <c r="E84" s="566"/>
      <c r="F84" s="566"/>
      <c r="G84" s="566"/>
      <c r="H84" s="566"/>
      <c r="I84" s="566"/>
      <c r="J84" s="566"/>
      <c r="K84" s="566"/>
      <c r="L84" s="566"/>
      <c r="M84" s="566"/>
      <c r="N84" s="566"/>
      <c r="O84" s="566"/>
    </row>
    <row r="85" spans="1:15" s="512" customFormat="1" x14ac:dyDescent="0.45">
      <c r="A85" s="566"/>
      <c r="B85" s="566"/>
      <c r="C85" s="566"/>
      <c r="D85" s="566"/>
      <c r="E85" s="566"/>
      <c r="F85" s="566"/>
      <c r="G85" s="566"/>
      <c r="H85" s="566"/>
      <c r="I85" s="566"/>
      <c r="J85" s="566"/>
      <c r="K85" s="566"/>
      <c r="L85" s="566"/>
      <c r="M85" s="566"/>
      <c r="N85" s="566"/>
      <c r="O85" s="566"/>
    </row>
    <row r="86" spans="1:15" s="512" customFormat="1" x14ac:dyDescent="0.45">
      <c r="A86" s="566"/>
      <c r="B86" s="566"/>
      <c r="C86" s="566"/>
      <c r="D86" s="566"/>
      <c r="E86" s="566"/>
      <c r="F86" s="566"/>
      <c r="G86" s="566"/>
      <c r="H86" s="566"/>
      <c r="I86" s="566"/>
      <c r="J86" s="566"/>
      <c r="K86" s="566"/>
      <c r="L86" s="566"/>
      <c r="M86" s="566"/>
      <c r="N86" s="566"/>
      <c r="O86" s="566"/>
    </row>
    <row r="87" spans="1:15" s="512" customFormat="1" x14ac:dyDescent="0.45">
      <c r="A87" s="566"/>
      <c r="B87" s="566"/>
      <c r="C87" s="566"/>
      <c r="D87" s="566"/>
      <c r="E87" s="566"/>
      <c r="F87" s="566"/>
      <c r="G87" s="566"/>
      <c r="H87" s="566"/>
      <c r="I87" s="566"/>
      <c r="J87" s="566"/>
      <c r="K87" s="566"/>
      <c r="L87" s="566"/>
      <c r="M87" s="566"/>
      <c r="N87" s="566"/>
      <c r="O87" s="566"/>
    </row>
    <row r="88" spans="1:15" s="512" customFormat="1" x14ac:dyDescent="0.45">
      <c r="A88" s="566"/>
      <c r="B88" s="566"/>
      <c r="C88" s="566"/>
      <c r="D88" s="566"/>
      <c r="E88" s="566"/>
      <c r="F88" s="566"/>
      <c r="G88" s="566"/>
      <c r="H88" s="566"/>
      <c r="I88" s="566"/>
      <c r="J88" s="566"/>
      <c r="K88" s="566"/>
      <c r="L88" s="566"/>
      <c r="M88" s="566"/>
      <c r="N88" s="566"/>
      <c r="O88" s="566"/>
    </row>
    <row r="89" spans="1:15" s="512" customFormat="1" x14ac:dyDescent="0.45">
      <c r="A89" s="566"/>
      <c r="B89" s="566"/>
      <c r="C89" s="566"/>
      <c r="D89" s="566"/>
      <c r="E89" s="566"/>
      <c r="F89" s="566"/>
      <c r="G89" s="566"/>
      <c r="H89" s="566"/>
      <c r="I89" s="566"/>
      <c r="J89" s="566"/>
      <c r="K89" s="566"/>
      <c r="L89" s="566"/>
      <c r="M89" s="566"/>
      <c r="N89" s="566"/>
      <c r="O89" s="566"/>
    </row>
    <row r="90" spans="1:15" s="512" customFormat="1" x14ac:dyDescent="0.45">
      <c r="A90" s="566"/>
      <c r="B90" s="566"/>
      <c r="C90" s="566"/>
      <c r="D90" s="566"/>
      <c r="E90" s="566"/>
      <c r="F90" s="566"/>
      <c r="G90" s="566"/>
      <c r="H90" s="566"/>
      <c r="I90" s="566"/>
      <c r="J90" s="566"/>
      <c r="K90" s="566"/>
      <c r="L90" s="566"/>
      <c r="M90" s="566"/>
      <c r="N90" s="566"/>
      <c r="O90" s="566"/>
    </row>
    <row r="91" spans="1:15" s="512" customFormat="1" x14ac:dyDescent="0.45">
      <c r="A91" s="566"/>
      <c r="B91" s="566"/>
      <c r="C91" s="566"/>
      <c r="D91" s="566"/>
      <c r="E91" s="566"/>
      <c r="F91" s="566"/>
      <c r="G91" s="566"/>
      <c r="H91" s="566"/>
      <c r="I91" s="566"/>
      <c r="J91" s="566"/>
      <c r="K91" s="566"/>
      <c r="L91" s="566"/>
      <c r="M91" s="566"/>
      <c r="N91" s="566"/>
      <c r="O91" s="566"/>
    </row>
    <row r="92" spans="1:15" s="512" customFormat="1" x14ac:dyDescent="0.45">
      <c r="A92" s="566"/>
      <c r="B92" s="566"/>
      <c r="C92" s="566"/>
      <c r="D92" s="566"/>
      <c r="E92" s="566"/>
      <c r="F92" s="566"/>
      <c r="G92" s="566"/>
      <c r="H92" s="566"/>
      <c r="I92" s="566"/>
      <c r="J92" s="566"/>
      <c r="K92" s="566"/>
      <c r="L92" s="566"/>
      <c r="M92" s="566"/>
      <c r="N92" s="566"/>
      <c r="O92" s="566"/>
    </row>
    <row r="93" spans="1:15" s="512" customFormat="1" x14ac:dyDescent="0.45">
      <c r="A93" s="566"/>
      <c r="B93" s="566"/>
      <c r="C93" s="566"/>
      <c r="D93" s="566"/>
      <c r="E93" s="566"/>
      <c r="F93" s="566"/>
      <c r="G93" s="566"/>
      <c r="H93" s="566"/>
      <c r="I93" s="566"/>
      <c r="J93" s="566"/>
      <c r="K93" s="566"/>
      <c r="L93" s="566"/>
      <c r="M93" s="566"/>
      <c r="N93" s="566"/>
      <c r="O93" s="566"/>
    </row>
    <row r="94" spans="1:15" s="512" customFormat="1" x14ac:dyDescent="0.45">
      <c r="A94" s="566"/>
      <c r="B94" s="566"/>
      <c r="C94" s="566"/>
      <c r="D94" s="566"/>
      <c r="E94" s="566"/>
      <c r="F94" s="566"/>
      <c r="G94" s="566"/>
      <c r="H94" s="566"/>
      <c r="I94" s="566"/>
      <c r="J94" s="566"/>
      <c r="K94" s="566"/>
      <c r="L94" s="566"/>
      <c r="M94" s="566"/>
      <c r="N94" s="566"/>
      <c r="O94" s="566"/>
    </row>
    <row r="95" spans="1:15" s="512" customFormat="1" x14ac:dyDescent="0.45">
      <c r="A95" s="566"/>
      <c r="B95" s="566"/>
      <c r="C95" s="566"/>
      <c r="D95" s="566"/>
      <c r="E95" s="566"/>
      <c r="F95" s="566"/>
      <c r="G95" s="566"/>
      <c r="H95" s="566"/>
      <c r="I95" s="566"/>
      <c r="J95" s="566"/>
      <c r="K95" s="566"/>
      <c r="L95" s="566"/>
      <c r="M95" s="566"/>
      <c r="N95" s="566"/>
      <c r="O95" s="566"/>
    </row>
    <row r="96" spans="1:15" s="512" customFormat="1" x14ac:dyDescent="0.45">
      <c r="A96" s="566"/>
      <c r="B96" s="566"/>
      <c r="C96" s="566"/>
      <c r="D96" s="566"/>
      <c r="E96" s="566"/>
      <c r="F96" s="566"/>
      <c r="G96" s="566"/>
      <c r="H96" s="566"/>
      <c r="I96" s="566"/>
      <c r="J96" s="566"/>
      <c r="K96" s="566"/>
      <c r="L96" s="566"/>
      <c r="M96" s="566"/>
      <c r="N96" s="566"/>
      <c r="O96" s="566"/>
    </row>
    <row r="97" spans="1:15" s="512" customFormat="1" x14ac:dyDescent="0.45">
      <c r="A97" s="566"/>
      <c r="B97" s="566"/>
      <c r="C97" s="566"/>
      <c r="D97" s="566"/>
      <c r="E97" s="566"/>
      <c r="F97" s="566"/>
      <c r="G97" s="566"/>
      <c r="H97" s="566"/>
      <c r="I97" s="566"/>
      <c r="J97" s="566"/>
      <c r="K97" s="566"/>
      <c r="L97" s="566"/>
      <c r="M97" s="566"/>
      <c r="N97" s="566"/>
      <c r="O97" s="566"/>
    </row>
    <row r="98" spans="1:15" s="512" customFormat="1" x14ac:dyDescent="0.45">
      <c r="A98" s="566"/>
      <c r="B98" s="566"/>
      <c r="C98" s="566"/>
      <c r="D98" s="566"/>
      <c r="E98" s="566"/>
      <c r="F98" s="566"/>
      <c r="G98" s="566"/>
      <c r="H98" s="566"/>
      <c r="I98" s="566"/>
      <c r="J98" s="566"/>
      <c r="K98" s="566"/>
      <c r="L98" s="566"/>
      <c r="M98" s="566"/>
      <c r="N98" s="566"/>
      <c r="O98" s="566"/>
    </row>
    <row r="99" spans="1:15" s="512" customFormat="1" x14ac:dyDescent="0.45">
      <c r="A99" s="566"/>
      <c r="B99" s="566"/>
      <c r="C99" s="566"/>
      <c r="D99" s="566"/>
      <c r="E99" s="566"/>
      <c r="F99" s="566"/>
      <c r="G99" s="566"/>
      <c r="H99" s="566"/>
      <c r="I99" s="566"/>
      <c r="J99" s="566"/>
      <c r="K99" s="566"/>
      <c r="L99" s="566"/>
      <c r="M99" s="566"/>
      <c r="N99" s="566"/>
      <c r="O99" s="566"/>
    </row>
    <row r="100" spans="1:15" s="512" customFormat="1" x14ac:dyDescent="0.45">
      <c r="A100" s="566"/>
      <c r="B100" s="566"/>
      <c r="C100" s="566"/>
      <c r="D100" s="566"/>
      <c r="E100" s="566"/>
      <c r="F100" s="566"/>
      <c r="G100" s="566"/>
      <c r="H100" s="566"/>
      <c r="I100" s="566"/>
      <c r="J100" s="566"/>
      <c r="K100" s="566"/>
      <c r="L100" s="566"/>
      <c r="M100" s="566"/>
      <c r="N100" s="566"/>
      <c r="O100" s="566"/>
    </row>
    <row r="101" spans="1:15" s="512" customFormat="1" x14ac:dyDescent="0.45">
      <c r="A101" s="566"/>
      <c r="B101" s="566"/>
      <c r="C101" s="566"/>
      <c r="D101" s="566"/>
      <c r="E101" s="566"/>
      <c r="F101" s="566"/>
      <c r="G101" s="566"/>
      <c r="H101" s="566"/>
      <c r="I101" s="566"/>
      <c r="J101" s="566"/>
      <c r="K101" s="566"/>
      <c r="L101" s="566"/>
      <c r="M101" s="566"/>
      <c r="N101" s="566"/>
      <c r="O101" s="566"/>
    </row>
    <row r="102" spans="1:15" s="512" customFormat="1" x14ac:dyDescent="0.45">
      <c r="A102" s="566"/>
      <c r="B102" s="566"/>
      <c r="C102" s="566"/>
      <c r="D102" s="566"/>
      <c r="E102" s="566"/>
      <c r="F102" s="566"/>
      <c r="G102" s="566"/>
      <c r="H102" s="566"/>
      <c r="I102" s="566"/>
      <c r="J102" s="566"/>
      <c r="K102" s="566"/>
      <c r="L102" s="566"/>
      <c r="M102" s="566"/>
      <c r="N102" s="566"/>
      <c r="O102" s="566"/>
    </row>
    <row r="103" spans="1:15" s="512" customFormat="1" x14ac:dyDescent="0.45">
      <c r="A103" s="566"/>
      <c r="B103" s="566"/>
      <c r="C103" s="566"/>
      <c r="D103" s="566"/>
      <c r="E103" s="566"/>
      <c r="F103" s="566"/>
      <c r="G103" s="566"/>
      <c r="H103" s="566"/>
      <c r="I103" s="566"/>
      <c r="J103" s="566"/>
      <c r="K103" s="566"/>
      <c r="L103" s="566"/>
      <c r="M103" s="566"/>
      <c r="N103" s="566"/>
      <c r="O103" s="566"/>
    </row>
    <row r="104" spans="1:15" s="512" customFormat="1" x14ac:dyDescent="0.45">
      <c r="A104" s="566"/>
      <c r="B104" s="566"/>
      <c r="C104" s="566"/>
      <c r="D104" s="566"/>
      <c r="E104" s="566"/>
      <c r="F104" s="566"/>
      <c r="G104" s="566"/>
      <c r="H104" s="566"/>
      <c r="I104" s="566"/>
      <c r="J104" s="566"/>
      <c r="K104" s="566"/>
      <c r="L104" s="566"/>
      <c r="M104" s="566"/>
      <c r="N104" s="566"/>
      <c r="O104" s="566"/>
    </row>
    <row r="105" spans="1:15" s="512" customFormat="1" x14ac:dyDescent="0.45">
      <c r="A105" s="566"/>
      <c r="B105" s="566"/>
      <c r="C105" s="566"/>
      <c r="D105" s="566"/>
      <c r="E105" s="566"/>
      <c r="F105" s="566"/>
      <c r="G105" s="566"/>
      <c r="H105" s="566"/>
      <c r="I105" s="566"/>
      <c r="J105" s="566"/>
      <c r="K105" s="566"/>
      <c r="L105" s="566"/>
      <c r="M105" s="566"/>
      <c r="N105" s="566"/>
      <c r="O105" s="566"/>
    </row>
    <row r="106" spans="1:15" s="512" customFormat="1" x14ac:dyDescent="0.45">
      <c r="A106" s="566"/>
      <c r="B106" s="566"/>
      <c r="C106" s="566"/>
      <c r="D106" s="566"/>
      <c r="E106" s="566"/>
      <c r="F106" s="566"/>
      <c r="G106" s="566"/>
      <c r="H106" s="566"/>
      <c r="I106" s="566"/>
      <c r="J106" s="566"/>
      <c r="K106" s="566"/>
      <c r="L106" s="566"/>
      <c r="M106" s="566"/>
      <c r="N106" s="566"/>
      <c r="O106" s="566"/>
    </row>
    <row r="107" spans="1:15" s="512" customFormat="1" x14ac:dyDescent="0.45"/>
    <row r="108" spans="1:15" s="512" customFormat="1" x14ac:dyDescent="0.45"/>
    <row r="109" spans="1:15" s="512" customFormat="1" x14ac:dyDescent="0.45"/>
    <row r="110" spans="1:15" s="512" customFormat="1" x14ac:dyDescent="0.45"/>
    <row r="111" spans="1:15" s="512" customFormat="1" x14ac:dyDescent="0.45"/>
    <row r="112" spans="1:1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 x14ac:dyDescent="0.45">
      <c r="A350" s="486">
        <f>A2</f>
        <v>0</v>
      </c>
      <c r="B350" s="486" t="s">
        <v>1607</v>
      </c>
      <c r="C350" s="486" t="s">
        <v>1607</v>
      </c>
      <c r="D350" s="486" t="s">
        <v>1607</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2" style="164" bestFit="1" customWidth="1"/>
    <col min="2" max="3" width="17.46484375" style="164" bestFit="1" customWidth="1"/>
    <col min="4" max="4" width="35.53125" style="164" bestFit="1" customWidth="1"/>
    <col min="5" max="5" width="8" style="164" bestFit="1" customWidth="1"/>
    <col min="6" max="6" width="12.46484375" style="164" bestFit="1" customWidth="1"/>
    <col min="7" max="7" width="19" style="164" bestFit="1" customWidth="1"/>
    <col min="8" max="8" width="27.53125" style="164" bestFit="1" customWidth="1"/>
    <col min="9" max="9" width="18" style="164" bestFit="1" customWidth="1"/>
    <col min="10" max="11" width="18.33203125" style="164" bestFit="1" customWidth="1"/>
    <col min="12" max="19" width="20.53125" style="164" bestFit="1" customWidth="1"/>
    <col min="20" max="20" width="19.1328125" style="164" bestFit="1" customWidth="1"/>
    <col min="21" max="21" width="25.46484375" style="164" bestFit="1" customWidth="1"/>
    <col min="22" max="22" width="15.86328125" style="164" bestFit="1" customWidth="1"/>
    <col min="23" max="24" width="16.1328125" style="164" bestFit="1" customWidth="1"/>
    <col min="25" max="32" width="18.46484375" style="164" bestFit="1" customWidth="1"/>
    <col min="33" max="33" width="17" style="164" bestFit="1" customWidth="1"/>
    <col min="34" max="34" width="27.53125" style="164" bestFit="1" customWidth="1"/>
    <col min="35" max="35" width="18" style="164" bestFit="1" customWidth="1"/>
    <col min="36" max="37" width="18.33203125" style="164" bestFit="1" customWidth="1"/>
    <col min="38" max="45" width="20.53125" style="164" bestFit="1" customWidth="1"/>
    <col min="46" max="46" width="18.86328125" style="164" bestFit="1" customWidth="1"/>
    <col min="47" max="47" width="25.46484375" style="164" bestFit="1" customWidth="1"/>
    <col min="48" max="48" width="15.86328125" style="164" bestFit="1" customWidth="1"/>
    <col min="49" max="50" width="16.1328125" style="164" bestFit="1" customWidth="1"/>
    <col min="51" max="58" width="18.46484375" style="164" bestFit="1" customWidth="1"/>
    <col min="59" max="59" width="16.53125" style="164" bestFit="1" customWidth="1"/>
    <col min="60" max="60" width="27.6640625" style="164" bestFit="1" customWidth="1"/>
    <col min="61" max="61" width="18.1328125" style="164" bestFit="1" customWidth="1"/>
    <col min="62" max="63" width="18.46484375" style="164" bestFit="1" customWidth="1"/>
    <col min="64" max="71" width="20.6640625" style="164" bestFit="1" customWidth="1"/>
    <col min="72" max="72" width="19" style="164" bestFit="1" customWidth="1"/>
    <col min="73" max="73" width="25.53125" style="164" bestFit="1" customWidth="1"/>
    <col min="74" max="74" width="16" style="164" bestFit="1" customWidth="1"/>
    <col min="75" max="76" width="16.33203125" style="164" bestFit="1" customWidth="1"/>
    <col min="77" max="84" width="18.53125" style="164" bestFit="1" customWidth="1"/>
    <col min="85" max="85" width="16.6640625" style="164" bestFit="1" customWidth="1"/>
    <col min="86" max="86" width="21.53125" style="164" bestFit="1" customWidth="1"/>
    <col min="87" max="87" width="23.86328125" style="164" bestFit="1" customWidth="1"/>
    <col min="88" max="88" width="14.46484375" style="164" bestFit="1" customWidth="1"/>
    <col min="89" max="90" width="14.6640625" style="164" bestFit="1" customWidth="1"/>
    <col min="91" max="98" width="17" style="164" bestFit="1" customWidth="1"/>
    <col min="99" max="99" width="14" style="164" bestFit="1" customWidth="1"/>
    <col min="100" max="100" width="21.6640625" style="164" bestFit="1" customWidth="1"/>
    <col min="101" max="101" width="12.1328125" style="164" bestFit="1" customWidth="1"/>
    <col min="102" max="103" width="12.46484375" style="164" bestFit="1" customWidth="1"/>
    <col min="104" max="111" width="14.86328125" style="164" bestFit="1" customWidth="1"/>
    <col min="112" max="112" width="11.86328125" style="164" bestFit="1" customWidth="1"/>
    <col min="113" max="114" width="16.46484375" style="164" bestFit="1" customWidth="1"/>
    <col min="115" max="115" width="19.33203125" style="164" bestFit="1" customWidth="1"/>
    <col min="116" max="116" width="19.53125" style="164" customWidth="1"/>
    <col min="117" max="16384" width="9.1328125" style="164"/>
  </cols>
  <sheetData>
    <row r="1" spans="1:115" ht="27.75" x14ac:dyDescent="0.45">
      <c r="A1" s="517" t="s">
        <v>159</v>
      </c>
      <c r="B1" s="517" t="s">
        <v>160</v>
      </c>
      <c r="C1" s="517" t="s">
        <v>827</v>
      </c>
      <c r="D1" s="517" t="s">
        <v>234</v>
      </c>
      <c r="E1" s="517" t="s">
        <v>828</v>
      </c>
      <c r="F1" s="517" t="s">
        <v>829</v>
      </c>
      <c r="G1" s="517" t="s">
        <v>830</v>
      </c>
      <c r="H1" s="517" t="s">
        <v>831</v>
      </c>
      <c r="I1" s="517" t="s">
        <v>832</v>
      </c>
      <c r="J1" s="517" t="s">
        <v>833</v>
      </c>
      <c r="K1" s="517" t="s">
        <v>834</v>
      </c>
      <c r="L1" s="517" t="s">
        <v>835</v>
      </c>
      <c r="M1" s="517" t="s">
        <v>836</v>
      </c>
      <c r="N1" s="517" t="s">
        <v>837</v>
      </c>
      <c r="O1" s="517" t="s">
        <v>838</v>
      </c>
      <c r="P1" s="517" t="s">
        <v>839</v>
      </c>
      <c r="Q1" s="517" t="s">
        <v>840</v>
      </c>
      <c r="R1" s="517" t="s">
        <v>841</v>
      </c>
      <c r="S1" s="517" t="s">
        <v>842</v>
      </c>
      <c r="T1" s="517" t="s">
        <v>843</v>
      </c>
      <c r="U1" s="517" t="s">
        <v>844</v>
      </c>
      <c r="V1" s="517" t="s">
        <v>845</v>
      </c>
      <c r="W1" s="517" t="s">
        <v>846</v>
      </c>
      <c r="X1" s="517" t="s">
        <v>847</v>
      </c>
      <c r="Y1" s="517" t="s">
        <v>848</v>
      </c>
      <c r="Z1" s="517" t="s">
        <v>849</v>
      </c>
      <c r="AA1" s="517" t="s">
        <v>850</v>
      </c>
      <c r="AB1" s="517" t="s">
        <v>851</v>
      </c>
      <c r="AC1" s="517" t="s">
        <v>852</v>
      </c>
      <c r="AD1" s="517" t="s">
        <v>853</v>
      </c>
      <c r="AE1" s="517" t="s">
        <v>854</v>
      </c>
      <c r="AF1" s="517" t="s">
        <v>855</v>
      </c>
      <c r="AG1" s="517" t="s">
        <v>856</v>
      </c>
      <c r="AH1" s="517" t="s">
        <v>857</v>
      </c>
      <c r="AI1" s="517" t="s">
        <v>858</v>
      </c>
      <c r="AJ1" s="517" t="s">
        <v>859</v>
      </c>
      <c r="AK1" s="517" t="s">
        <v>860</v>
      </c>
      <c r="AL1" s="517" t="s">
        <v>861</v>
      </c>
      <c r="AM1" s="517" t="s">
        <v>862</v>
      </c>
      <c r="AN1" s="517" t="s">
        <v>863</v>
      </c>
      <c r="AO1" s="517" t="s">
        <v>864</v>
      </c>
      <c r="AP1" s="517" t="s">
        <v>865</v>
      </c>
      <c r="AQ1" s="517" t="s">
        <v>866</v>
      </c>
      <c r="AR1" s="517" t="s">
        <v>867</v>
      </c>
      <c r="AS1" s="517" t="s">
        <v>868</v>
      </c>
      <c r="AT1" s="517" t="s">
        <v>869</v>
      </c>
      <c r="AU1" s="517" t="s">
        <v>870</v>
      </c>
      <c r="AV1" s="517" t="s">
        <v>871</v>
      </c>
      <c r="AW1" s="517" t="s">
        <v>872</v>
      </c>
      <c r="AX1" s="517" t="s">
        <v>873</v>
      </c>
      <c r="AY1" s="517" t="s">
        <v>874</v>
      </c>
      <c r="AZ1" s="517" t="s">
        <v>875</v>
      </c>
      <c r="BA1" s="517" t="s">
        <v>876</v>
      </c>
      <c r="BB1" s="517" t="s">
        <v>877</v>
      </c>
      <c r="BC1" s="517" t="s">
        <v>878</v>
      </c>
      <c r="BD1" s="517" t="s">
        <v>879</v>
      </c>
      <c r="BE1" s="517" t="s">
        <v>880</v>
      </c>
      <c r="BF1" s="517" t="s">
        <v>881</v>
      </c>
      <c r="BG1" s="517" t="s">
        <v>882</v>
      </c>
      <c r="BH1" s="517" t="s">
        <v>883</v>
      </c>
      <c r="BI1" s="517" t="s">
        <v>884</v>
      </c>
      <c r="BJ1" s="517" t="s">
        <v>885</v>
      </c>
      <c r="BK1" s="517" t="s">
        <v>886</v>
      </c>
      <c r="BL1" s="517" t="s">
        <v>887</v>
      </c>
      <c r="BM1" s="517" t="s">
        <v>888</v>
      </c>
      <c r="BN1" s="517" t="s">
        <v>889</v>
      </c>
      <c r="BO1" s="517" t="s">
        <v>890</v>
      </c>
      <c r="BP1" s="517" t="s">
        <v>891</v>
      </c>
      <c r="BQ1" s="517" t="s">
        <v>892</v>
      </c>
      <c r="BR1" s="517" t="s">
        <v>893</v>
      </c>
      <c r="BS1" s="517" t="s">
        <v>894</v>
      </c>
      <c r="BT1" s="517" t="s">
        <v>895</v>
      </c>
      <c r="BU1" s="517" t="s">
        <v>896</v>
      </c>
      <c r="BV1" s="517" t="s">
        <v>897</v>
      </c>
      <c r="BW1" s="517" t="s">
        <v>898</v>
      </c>
      <c r="BX1" s="517" t="s">
        <v>899</v>
      </c>
      <c r="BY1" s="517" t="s">
        <v>900</v>
      </c>
      <c r="BZ1" s="517" t="s">
        <v>901</v>
      </c>
      <c r="CA1" s="517" t="s">
        <v>902</v>
      </c>
      <c r="CB1" s="517" t="s">
        <v>903</v>
      </c>
      <c r="CC1" s="517" t="s">
        <v>904</v>
      </c>
      <c r="CD1" s="517" t="s">
        <v>905</v>
      </c>
      <c r="CE1" s="517" t="s">
        <v>906</v>
      </c>
      <c r="CF1" s="517" t="s">
        <v>907</v>
      </c>
      <c r="CG1" s="517" t="s">
        <v>908</v>
      </c>
      <c r="CH1" s="517" t="s">
        <v>909</v>
      </c>
      <c r="CI1" s="517" t="s">
        <v>910</v>
      </c>
      <c r="CJ1" s="517" t="s">
        <v>911</v>
      </c>
      <c r="CK1" s="517" t="s">
        <v>912</v>
      </c>
      <c r="CL1" s="517" t="s">
        <v>913</v>
      </c>
      <c r="CM1" s="517" t="s">
        <v>914</v>
      </c>
      <c r="CN1" s="517" t="s">
        <v>915</v>
      </c>
      <c r="CO1" s="517" t="s">
        <v>916</v>
      </c>
      <c r="CP1" s="517" t="s">
        <v>917</v>
      </c>
      <c r="CQ1" s="517" t="s">
        <v>918</v>
      </c>
      <c r="CR1" s="517" t="s">
        <v>919</v>
      </c>
      <c r="CS1" s="517" t="s">
        <v>920</v>
      </c>
      <c r="CT1" s="517" t="s">
        <v>921</v>
      </c>
      <c r="CU1" s="517" t="s">
        <v>922</v>
      </c>
      <c r="CV1" s="517" t="s">
        <v>923</v>
      </c>
      <c r="CW1" s="517" t="s">
        <v>924</v>
      </c>
      <c r="CX1" s="517" t="s">
        <v>925</v>
      </c>
      <c r="CY1" s="517" t="s">
        <v>926</v>
      </c>
      <c r="CZ1" s="517" t="s">
        <v>927</v>
      </c>
      <c r="DA1" s="517" t="s">
        <v>928</v>
      </c>
      <c r="DB1" s="517" t="s">
        <v>929</v>
      </c>
      <c r="DC1" s="517" t="s">
        <v>930</v>
      </c>
      <c r="DD1" s="517" t="s">
        <v>931</v>
      </c>
      <c r="DE1" s="517" t="s">
        <v>932</v>
      </c>
      <c r="DF1" s="517" t="s">
        <v>933</v>
      </c>
      <c r="DG1" s="517" t="s">
        <v>934</v>
      </c>
      <c r="DH1" s="517" t="s">
        <v>935</v>
      </c>
      <c r="DI1" s="517" t="s">
        <v>281</v>
      </c>
      <c r="DJ1" s="517" t="s">
        <v>282</v>
      </c>
      <c r="DK1" s="518" t="s">
        <v>283</v>
      </c>
    </row>
    <row r="2" spans="1:11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45"/>
    <row r="83" spans="1:115" s="512" customFormat="1" x14ac:dyDescent="0.45"/>
    <row r="84" spans="1:115" s="512" customFormat="1" x14ac:dyDescent="0.45"/>
    <row r="85" spans="1:115" s="512" customFormat="1" x14ac:dyDescent="0.45"/>
    <row r="86" spans="1:115" s="512" customFormat="1" x14ac:dyDescent="0.45"/>
    <row r="87" spans="1:115" s="512" customFormat="1" x14ac:dyDescent="0.45"/>
    <row r="88" spans="1:115" s="512" customFormat="1" x14ac:dyDescent="0.45"/>
    <row r="89" spans="1:115" s="512" customFormat="1" x14ac:dyDescent="0.45"/>
    <row r="90" spans="1:115" s="512" customFormat="1" x14ac:dyDescent="0.45"/>
    <row r="91" spans="1:115" s="512" customFormat="1" x14ac:dyDescent="0.45"/>
    <row r="92" spans="1:115" s="512" customFormat="1" x14ac:dyDescent="0.45"/>
    <row r="93" spans="1:115" s="512" customFormat="1" x14ac:dyDescent="0.45"/>
    <row r="94" spans="1:115" s="512" customFormat="1" x14ac:dyDescent="0.45"/>
    <row r="95" spans="1:115" s="512" customFormat="1" x14ac:dyDescent="0.45"/>
    <row r="96" spans="1:115"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33203125" style="492" bestFit="1" customWidth="1"/>
    <col min="3" max="3" width="16.46484375" style="492" bestFit="1" customWidth="1"/>
    <col min="4" max="4" width="38.6640625" style="492" bestFit="1" customWidth="1"/>
    <col min="5" max="5" width="10.46484375" style="492" bestFit="1" customWidth="1"/>
    <col min="6" max="6" width="15" style="492" bestFit="1" customWidth="1"/>
    <col min="7" max="7" width="12.1328125" style="492" bestFit="1" customWidth="1"/>
    <col min="8" max="8" width="10.86328125" style="492" bestFit="1" customWidth="1"/>
    <col min="9" max="9" width="11.1328125" style="492" bestFit="1" customWidth="1"/>
    <col min="10" max="10" width="8.6640625" style="492" bestFit="1" customWidth="1"/>
    <col min="11" max="16" width="8.86328125" style="492" bestFit="1" customWidth="1"/>
    <col min="17" max="17" width="7" style="492" bestFit="1" customWidth="1"/>
    <col min="18" max="18" width="10.86328125" style="492" bestFit="1" customWidth="1"/>
    <col min="19" max="19" width="11.1328125" style="492" bestFit="1" customWidth="1"/>
    <col min="20" max="20" width="8.6640625" style="492" bestFit="1" customWidth="1"/>
    <col min="21" max="26" width="8.86328125" style="492" bestFit="1" customWidth="1"/>
    <col min="27" max="27" width="7" style="492" bestFit="1" customWidth="1"/>
    <col min="28" max="28" width="10.86328125" style="492" bestFit="1" customWidth="1"/>
    <col min="29" max="29" width="11.1328125" style="492" bestFit="1" customWidth="1"/>
    <col min="30" max="30" width="8.6640625" style="492" bestFit="1" customWidth="1"/>
    <col min="31" max="36" width="8.86328125" style="492" bestFit="1" customWidth="1"/>
    <col min="37" max="37" width="7" style="492" bestFit="1" customWidth="1"/>
    <col min="38" max="39" width="10.86328125" style="492" bestFit="1" customWidth="1"/>
    <col min="40" max="40" width="11.1328125" style="492" bestFit="1" customWidth="1"/>
    <col min="41" max="41" width="8.6640625" style="492" bestFit="1" customWidth="1"/>
    <col min="42" max="47" width="8.86328125" style="492" bestFit="1" customWidth="1"/>
    <col min="48" max="48" width="7" style="492" bestFit="1" customWidth="1"/>
    <col min="49" max="49" width="10.86328125" style="492" bestFit="1" customWidth="1"/>
    <col min="50" max="50" width="11.1328125" style="492" bestFit="1" customWidth="1"/>
    <col min="51" max="51" width="8.6640625" style="492" bestFit="1" customWidth="1"/>
    <col min="52" max="57" width="8.86328125" style="492" bestFit="1" customWidth="1"/>
    <col min="58" max="58" width="7" style="492" bestFit="1" customWidth="1"/>
    <col min="59" max="59" width="10.86328125" style="492" bestFit="1" customWidth="1"/>
    <col min="60" max="60" width="11.1328125" style="492" bestFit="1" customWidth="1"/>
    <col min="61" max="61" width="8.6640625" style="492" bestFit="1" customWidth="1"/>
    <col min="62" max="67" width="8.86328125" style="492" bestFit="1" customWidth="1"/>
    <col min="68" max="68" width="7" style="492" bestFit="1" customWidth="1"/>
    <col min="69" max="70" width="10.86328125" style="492" bestFit="1" customWidth="1"/>
    <col min="71" max="71" width="11.1328125" style="492" bestFit="1" customWidth="1"/>
    <col min="72" max="72" width="8.6640625" style="492" bestFit="1" customWidth="1"/>
    <col min="73" max="78" width="8.86328125" style="492" bestFit="1" customWidth="1"/>
    <col min="79" max="79" width="7" style="492" bestFit="1" customWidth="1"/>
    <col min="80" max="80" width="10.86328125" style="492" bestFit="1" customWidth="1"/>
    <col min="81" max="81" width="11.1328125" style="492" bestFit="1" customWidth="1"/>
    <col min="82" max="82" width="8.6640625" style="492" bestFit="1" customWidth="1"/>
    <col min="83" max="88" width="8.86328125" style="492" bestFit="1" customWidth="1"/>
    <col min="89" max="89" width="7" style="492" bestFit="1" customWidth="1"/>
    <col min="90" max="90" width="10.86328125" style="492" bestFit="1" customWidth="1"/>
    <col min="91" max="91" width="11.1328125" style="492" bestFit="1" customWidth="1"/>
    <col min="92" max="92" width="8.6640625" style="492" bestFit="1" customWidth="1"/>
    <col min="93" max="98" width="8.86328125" style="492" bestFit="1" customWidth="1"/>
    <col min="99" max="99" width="7" style="492" bestFit="1" customWidth="1"/>
    <col min="100" max="100" width="10.86328125" style="492" bestFit="1" customWidth="1"/>
    <col min="101" max="102" width="19" style="492" bestFit="1" customWidth="1"/>
    <col min="103" max="103" width="21.86328125" style="492" bestFit="1" customWidth="1"/>
    <col min="104" max="104" width="19.53125" style="492" customWidth="1"/>
    <col min="105" max="16384" width="9" style="492"/>
  </cols>
  <sheetData>
    <row r="1" spans="1:103" x14ac:dyDescent="0.45">
      <c r="A1" s="561" t="s">
        <v>159</v>
      </c>
      <c r="B1" s="561" t="s">
        <v>160</v>
      </c>
      <c r="C1" s="561" t="s">
        <v>233</v>
      </c>
      <c r="D1" s="561" t="s">
        <v>234</v>
      </c>
      <c r="E1" s="561" t="s">
        <v>235</v>
      </c>
      <c r="F1" s="561" t="s">
        <v>70</v>
      </c>
      <c r="G1" s="561" t="s">
        <v>2</v>
      </c>
      <c r="H1" s="561" t="s">
        <v>1782</v>
      </c>
      <c r="I1" s="561" t="s">
        <v>236</v>
      </c>
      <c r="J1" s="561" t="s">
        <v>241</v>
      </c>
      <c r="K1" s="561" t="s">
        <v>242</v>
      </c>
      <c r="L1" s="561" t="s">
        <v>243</v>
      </c>
      <c r="M1" s="561" t="s">
        <v>244</v>
      </c>
      <c r="N1" s="561" t="s">
        <v>245</v>
      </c>
      <c r="O1" s="561" t="s">
        <v>246</v>
      </c>
      <c r="P1" s="561" t="s">
        <v>247</v>
      </c>
      <c r="Q1" s="561" t="s">
        <v>248</v>
      </c>
      <c r="R1" s="561" t="s">
        <v>1782</v>
      </c>
      <c r="S1" s="561" t="s">
        <v>236</v>
      </c>
      <c r="T1" s="561" t="s">
        <v>241</v>
      </c>
      <c r="U1" s="561" t="s">
        <v>242</v>
      </c>
      <c r="V1" s="561" t="s">
        <v>243</v>
      </c>
      <c r="W1" s="561" t="s">
        <v>244</v>
      </c>
      <c r="X1" s="561" t="s">
        <v>245</v>
      </c>
      <c r="Y1" s="561" t="s">
        <v>246</v>
      </c>
      <c r="Z1" s="561" t="s">
        <v>247</v>
      </c>
      <c r="AA1" s="561" t="s">
        <v>248</v>
      </c>
      <c r="AB1" s="561" t="s">
        <v>1782</v>
      </c>
      <c r="AC1" s="561" t="s">
        <v>236</v>
      </c>
      <c r="AD1" s="561" t="s">
        <v>241</v>
      </c>
      <c r="AE1" s="561" t="s">
        <v>242</v>
      </c>
      <c r="AF1" s="561" t="s">
        <v>243</v>
      </c>
      <c r="AG1" s="561" t="s">
        <v>244</v>
      </c>
      <c r="AH1" s="561" t="s">
        <v>245</v>
      </c>
      <c r="AI1" s="561" t="s">
        <v>246</v>
      </c>
      <c r="AJ1" s="561" t="s">
        <v>247</v>
      </c>
      <c r="AK1" s="561" t="s">
        <v>248</v>
      </c>
      <c r="AL1" s="561" t="s">
        <v>1782</v>
      </c>
      <c r="AM1" s="561" t="s">
        <v>1782</v>
      </c>
      <c r="AN1" s="561" t="s">
        <v>236</v>
      </c>
      <c r="AO1" s="561" t="s">
        <v>241</v>
      </c>
      <c r="AP1" s="561" t="s">
        <v>242</v>
      </c>
      <c r="AQ1" s="561" t="s">
        <v>243</v>
      </c>
      <c r="AR1" s="561" t="s">
        <v>244</v>
      </c>
      <c r="AS1" s="561" t="s">
        <v>245</v>
      </c>
      <c r="AT1" s="561" t="s">
        <v>246</v>
      </c>
      <c r="AU1" s="561" t="s">
        <v>247</v>
      </c>
      <c r="AV1" s="561" t="s">
        <v>248</v>
      </c>
      <c r="AW1" s="561" t="s">
        <v>1782</v>
      </c>
      <c r="AX1" s="561" t="s">
        <v>236</v>
      </c>
      <c r="AY1" s="561" t="s">
        <v>241</v>
      </c>
      <c r="AZ1" s="561" t="s">
        <v>242</v>
      </c>
      <c r="BA1" s="561" t="s">
        <v>243</v>
      </c>
      <c r="BB1" s="561" t="s">
        <v>244</v>
      </c>
      <c r="BC1" s="561" t="s">
        <v>245</v>
      </c>
      <c r="BD1" s="561" t="s">
        <v>246</v>
      </c>
      <c r="BE1" s="561" t="s">
        <v>247</v>
      </c>
      <c r="BF1" s="561" t="s">
        <v>248</v>
      </c>
      <c r="BG1" s="561" t="s">
        <v>1782</v>
      </c>
      <c r="BH1" s="561" t="s">
        <v>236</v>
      </c>
      <c r="BI1" s="561" t="s">
        <v>241</v>
      </c>
      <c r="BJ1" s="561" t="s">
        <v>242</v>
      </c>
      <c r="BK1" s="561" t="s">
        <v>243</v>
      </c>
      <c r="BL1" s="561" t="s">
        <v>244</v>
      </c>
      <c r="BM1" s="561" t="s">
        <v>245</v>
      </c>
      <c r="BN1" s="561" t="s">
        <v>246</v>
      </c>
      <c r="BO1" s="561" t="s">
        <v>247</v>
      </c>
      <c r="BP1" s="561" t="s">
        <v>248</v>
      </c>
      <c r="BQ1" s="561" t="s">
        <v>1782</v>
      </c>
      <c r="BR1" s="561" t="s">
        <v>1782</v>
      </c>
      <c r="BS1" s="561" t="s">
        <v>236</v>
      </c>
      <c r="BT1" s="561" t="s">
        <v>241</v>
      </c>
      <c r="BU1" s="561" t="s">
        <v>242</v>
      </c>
      <c r="BV1" s="561" t="s">
        <v>243</v>
      </c>
      <c r="BW1" s="561" t="s">
        <v>244</v>
      </c>
      <c r="BX1" s="561" t="s">
        <v>245</v>
      </c>
      <c r="BY1" s="561" t="s">
        <v>246</v>
      </c>
      <c r="BZ1" s="561" t="s">
        <v>247</v>
      </c>
      <c r="CA1" s="561" t="s">
        <v>248</v>
      </c>
      <c r="CB1" s="561" t="s">
        <v>1782</v>
      </c>
      <c r="CC1" s="561" t="s">
        <v>236</v>
      </c>
      <c r="CD1" s="561" t="s">
        <v>241</v>
      </c>
      <c r="CE1" s="561" t="s">
        <v>242</v>
      </c>
      <c r="CF1" s="561" t="s">
        <v>243</v>
      </c>
      <c r="CG1" s="561" t="s">
        <v>244</v>
      </c>
      <c r="CH1" s="561" t="s">
        <v>245</v>
      </c>
      <c r="CI1" s="561" t="s">
        <v>246</v>
      </c>
      <c r="CJ1" s="561" t="s">
        <v>247</v>
      </c>
      <c r="CK1" s="561" t="s">
        <v>248</v>
      </c>
      <c r="CL1" s="561" t="s">
        <v>1782</v>
      </c>
      <c r="CM1" s="561" t="s">
        <v>236</v>
      </c>
      <c r="CN1" s="561" t="s">
        <v>241</v>
      </c>
      <c r="CO1" s="561" t="s">
        <v>242</v>
      </c>
      <c r="CP1" s="561" t="s">
        <v>243</v>
      </c>
      <c r="CQ1" s="561" t="s">
        <v>244</v>
      </c>
      <c r="CR1" s="561" t="s">
        <v>245</v>
      </c>
      <c r="CS1" s="561" t="s">
        <v>246</v>
      </c>
      <c r="CT1" s="561" t="s">
        <v>247</v>
      </c>
      <c r="CU1" s="561" t="s">
        <v>248</v>
      </c>
      <c r="CV1" s="561" t="s">
        <v>1782</v>
      </c>
      <c r="CW1" s="561" t="s">
        <v>281</v>
      </c>
      <c r="CX1" s="561" t="s">
        <v>282</v>
      </c>
      <c r="CY1" s="561" t="s">
        <v>283</v>
      </c>
    </row>
    <row r="2" spans="1:103"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45"/>
    <row r="89" spans="1:103" s="512" customFormat="1" x14ac:dyDescent="0.45"/>
    <row r="90" spans="1:103" s="512" customFormat="1" x14ac:dyDescent="0.45"/>
    <row r="91" spans="1:103" s="512" customFormat="1" x14ac:dyDescent="0.45"/>
    <row r="92" spans="1:103" s="512" customFormat="1" x14ac:dyDescent="0.45"/>
    <row r="93" spans="1:103" s="512" customFormat="1" x14ac:dyDescent="0.45"/>
    <row r="94" spans="1:103" s="512" customFormat="1" x14ac:dyDescent="0.45"/>
    <row r="95" spans="1:103" s="512" customFormat="1" x14ac:dyDescent="0.45"/>
    <row r="96" spans="1:103"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03"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33203125" style="492" bestFit="1" customWidth="1"/>
    <col min="3" max="3" width="16.46484375" style="492" bestFit="1" customWidth="1"/>
    <col min="4" max="4" width="38.6640625" style="492" bestFit="1" customWidth="1"/>
    <col min="5" max="5" width="10.46484375" style="492" bestFit="1" customWidth="1"/>
    <col min="6" max="6" width="15" style="492" bestFit="1" customWidth="1"/>
    <col min="7" max="7" width="14.46484375" style="492" bestFit="1" customWidth="1"/>
    <col min="8" max="8" width="13.86328125" style="492" bestFit="1" customWidth="1"/>
    <col min="9" max="9" width="16.53125" style="492" bestFit="1" customWidth="1"/>
    <col min="10" max="10" width="28" style="492" bestFit="1" customWidth="1"/>
    <col min="11" max="11" width="29.53125" style="492" bestFit="1" customWidth="1"/>
    <col min="12" max="12" width="18.33203125" style="492" bestFit="1" customWidth="1"/>
    <col min="13" max="13" width="18.1328125" style="492" bestFit="1" customWidth="1"/>
    <col min="14" max="14" width="21" style="492" bestFit="1" customWidth="1"/>
    <col min="15" max="15" width="19.53125" style="492" customWidth="1"/>
    <col min="16" max="16384" width="9" style="492"/>
  </cols>
  <sheetData>
    <row r="1" spans="1:14" x14ac:dyDescent="0.45">
      <c r="A1" s="561" t="s">
        <v>159</v>
      </c>
      <c r="B1" s="561" t="s">
        <v>160</v>
      </c>
      <c r="C1" s="561" t="s">
        <v>1283</v>
      </c>
      <c r="D1" s="561" t="s">
        <v>234</v>
      </c>
      <c r="E1" s="561" t="s">
        <v>235</v>
      </c>
      <c r="F1" s="561" t="s">
        <v>70</v>
      </c>
      <c r="G1" s="561" t="s">
        <v>59</v>
      </c>
      <c r="H1" s="561" t="s">
        <v>2039</v>
      </c>
      <c r="I1" s="561" t="s">
        <v>2038</v>
      </c>
      <c r="J1" s="561" t="s">
        <v>2037</v>
      </c>
      <c r="K1" s="561" t="s">
        <v>2036</v>
      </c>
      <c r="L1" s="561" t="s">
        <v>1958</v>
      </c>
      <c r="M1" s="561" t="s">
        <v>1957</v>
      </c>
      <c r="N1" s="561" t="s">
        <v>1956</v>
      </c>
    </row>
    <row r="2" spans="1:14" s="512" customFormat="1" x14ac:dyDescent="0.45">
      <c r="A2" s="566"/>
      <c r="B2" s="566"/>
      <c r="C2" s="566"/>
      <c r="D2" s="566"/>
      <c r="E2" s="566"/>
      <c r="F2" s="566"/>
      <c r="G2" s="566"/>
      <c r="H2" s="566"/>
      <c r="I2" s="566"/>
      <c r="J2" s="566"/>
      <c r="K2" s="566"/>
      <c r="L2" s="566"/>
      <c r="M2" s="566"/>
      <c r="N2" s="566"/>
    </row>
    <row r="3" spans="1:14" s="512" customFormat="1" x14ac:dyDescent="0.45">
      <c r="A3" s="566"/>
      <c r="B3" s="566"/>
      <c r="C3" s="566"/>
      <c r="D3" s="566"/>
      <c r="E3" s="566"/>
      <c r="F3" s="566"/>
      <c r="G3" s="566"/>
      <c r="H3" s="566"/>
      <c r="I3" s="566"/>
      <c r="J3" s="566"/>
      <c r="K3" s="566"/>
      <c r="L3" s="566"/>
      <c r="M3" s="566"/>
      <c r="N3" s="566"/>
    </row>
    <row r="4" spans="1:14" s="512" customFormat="1" x14ac:dyDescent="0.45">
      <c r="A4" s="566"/>
      <c r="B4" s="566"/>
      <c r="C4" s="566"/>
      <c r="D4" s="566"/>
      <c r="E4" s="566"/>
      <c r="F4" s="566"/>
      <c r="G4" s="566"/>
      <c r="H4" s="566"/>
      <c r="I4" s="566"/>
      <c r="J4" s="566"/>
      <c r="K4" s="566"/>
      <c r="L4" s="566"/>
      <c r="M4" s="566"/>
      <c r="N4" s="566"/>
    </row>
    <row r="5" spans="1:14" s="512" customFormat="1" x14ac:dyDescent="0.45">
      <c r="A5" s="566"/>
      <c r="B5" s="566"/>
      <c r="C5" s="566"/>
      <c r="D5" s="566"/>
      <c r="E5" s="566"/>
      <c r="F5" s="566"/>
      <c r="G5" s="566"/>
      <c r="H5" s="566"/>
      <c r="I5" s="566"/>
      <c r="J5" s="566"/>
      <c r="K5" s="566"/>
      <c r="L5" s="566"/>
      <c r="M5" s="566"/>
      <c r="N5" s="566"/>
    </row>
    <row r="6" spans="1:14" s="512" customFormat="1" x14ac:dyDescent="0.45">
      <c r="A6" s="566"/>
      <c r="B6" s="566"/>
      <c r="C6" s="566"/>
      <c r="D6" s="566"/>
      <c r="E6" s="566"/>
      <c r="F6" s="566"/>
      <c r="G6" s="566"/>
      <c r="H6" s="566"/>
      <c r="I6" s="566"/>
      <c r="J6" s="566"/>
      <c r="K6" s="566"/>
      <c r="L6" s="566"/>
      <c r="M6" s="566"/>
      <c r="N6" s="566"/>
    </row>
    <row r="7" spans="1:14" s="512" customFormat="1" x14ac:dyDescent="0.45">
      <c r="A7" s="566"/>
      <c r="B7" s="566"/>
      <c r="C7" s="566"/>
      <c r="D7" s="566"/>
      <c r="E7" s="566"/>
      <c r="F7" s="566"/>
      <c r="G7" s="566"/>
      <c r="H7" s="566"/>
      <c r="I7" s="566"/>
      <c r="J7" s="566"/>
      <c r="K7" s="566"/>
      <c r="L7" s="566"/>
      <c r="M7" s="566"/>
      <c r="N7" s="566"/>
    </row>
    <row r="8" spans="1:14" s="512" customFormat="1" x14ac:dyDescent="0.45">
      <c r="A8" s="566"/>
      <c r="B8" s="566"/>
      <c r="C8" s="566"/>
      <c r="D8" s="566"/>
      <c r="E8" s="566"/>
      <c r="F8" s="566"/>
      <c r="G8" s="566"/>
      <c r="H8" s="566"/>
      <c r="I8" s="566"/>
      <c r="J8" s="566"/>
      <c r="K8" s="566"/>
      <c r="L8" s="566"/>
      <c r="M8" s="566"/>
      <c r="N8" s="566"/>
    </row>
    <row r="9" spans="1:14" s="512" customFormat="1" x14ac:dyDescent="0.45">
      <c r="A9" s="566"/>
      <c r="B9" s="566"/>
      <c r="C9" s="566"/>
      <c r="D9" s="566"/>
      <c r="E9" s="566"/>
      <c r="F9" s="566"/>
      <c r="G9" s="566"/>
      <c r="H9" s="566"/>
      <c r="I9" s="566"/>
      <c r="J9" s="566"/>
      <c r="K9" s="566"/>
      <c r="L9" s="566"/>
      <c r="M9" s="566"/>
      <c r="N9" s="566"/>
    </row>
    <row r="10" spans="1:14" s="512" customFormat="1" x14ac:dyDescent="0.45">
      <c r="A10" s="566"/>
      <c r="B10" s="566"/>
      <c r="C10" s="566"/>
      <c r="D10" s="566"/>
      <c r="E10" s="566"/>
      <c r="F10" s="566"/>
      <c r="G10" s="566"/>
      <c r="H10" s="566"/>
      <c r="I10" s="566"/>
      <c r="J10" s="566"/>
      <c r="K10" s="566"/>
      <c r="L10" s="566"/>
      <c r="M10" s="566"/>
      <c r="N10" s="566"/>
    </row>
    <row r="11" spans="1:14" s="512" customFormat="1" x14ac:dyDescent="0.45">
      <c r="A11" s="566"/>
      <c r="B11" s="566"/>
      <c r="C11" s="566"/>
      <c r="D11" s="566"/>
      <c r="E11" s="566"/>
      <c r="F11" s="566"/>
      <c r="G11" s="566"/>
      <c r="H11" s="566"/>
      <c r="I11" s="566"/>
      <c r="J11" s="566"/>
      <c r="K11" s="566"/>
      <c r="L11" s="566"/>
      <c r="M11" s="566"/>
      <c r="N11" s="566"/>
    </row>
    <row r="12" spans="1:14" s="512" customFormat="1" x14ac:dyDescent="0.45">
      <c r="A12" s="566"/>
      <c r="B12" s="566"/>
      <c r="C12" s="566"/>
      <c r="D12" s="566"/>
      <c r="E12" s="566"/>
      <c r="F12" s="566"/>
      <c r="G12" s="566"/>
      <c r="H12" s="566"/>
      <c r="I12" s="566"/>
      <c r="J12" s="566"/>
      <c r="K12" s="566"/>
      <c r="L12" s="566"/>
      <c r="M12" s="566"/>
      <c r="N12" s="566"/>
    </row>
    <row r="13" spans="1:14" s="512" customFormat="1" x14ac:dyDescent="0.45">
      <c r="A13" s="566"/>
      <c r="B13" s="566"/>
      <c r="C13" s="566"/>
      <c r="D13" s="566"/>
      <c r="E13" s="566"/>
      <c r="F13" s="566"/>
      <c r="G13" s="566"/>
      <c r="H13" s="566"/>
      <c r="I13" s="566"/>
      <c r="J13" s="566"/>
      <c r="K13" s="566"/>
      <c r="L13" s="566"/>
      <c r="M13" s="566"/>
      <c r="N13" s="566"/>
    </row>
    <row r="14" spans="1:14" s="512" customFormat="1" x14ac:dyDescent="0.45">
      <c r="A14" s="566"/>
      <c r="B14" s="566"/>
      <c r="C14" s="566"/>
      <c r="D14" s="566"/>
      <c r="E14" s="566"/>
      <c r="F14" s="566"/>
      <c r="G14" s="566"/>
      <c r="H14" s="566"/>
      <c r="I14" s="566"/>
      <c r="J14" s="566"/>
      <c r="K14" s="566"/>
      <c r="L14" s="566"/>
      <c r="M14" s="566"/>
      <c r="N14" s="566"/>
    </row>
    <row r="15" spans="1:14" s="512" customFormat="1" x14ac:dyDescent="0.45">
      <c r="A15" s="566"/>
      <c r="B15" s="566"/>
      <c r="C15" s="566"/>
      <c r="D15" s="566"/>
      <c r="E15" s="566"/>
      <c r="F15" s="566"/>
      <c r="G15" s="566"/>
      <c r="H15" s="566"/>
      <c r="I15" s="566"/>
      <c r="J15" s="566"/>
      <c r="K15" s="566"/>
      <c r="L15" s="566"/>
      <c r="M15" s="566"/>
      <c r="N15" s="566"/>
    </row>
    <row r="16" spans="1:14" s="512" customFormat="1" x14ac:dyDescent="0.45">
      <c r="A16" s="566"/>
      <c r="B16" s="566"/>
      <c r="C16" s="566"/>
      <c r="D16" s="566"/>
      <c r="E16" s="566"/>
      <c r="F16" s="566"/>
      <c r="G16" s="566"/>
      <c r="H16" s="566"/>
      <c r="I16" s="566"/>
      <c r="J16" s="566"/>
      <c r="K16" s="566"/>
      <c r="L16" s="566"/>
      <c r="M16" s="566"/>
      <c r="N16" s="566"/>
    </row>
    <row r="17" spans="1:14" s="512" customFormat="1" x14ac:dyDescent="0.45">
      <c r="A17" s="566"/>
      <c r="B17" s="566"/>
      <c r="C17" s="566"/>
      <c r="D17" s="566"/>
      <c r="E17" s="566"/>
      <c r="F17" s="566"/>
      <c r="G17" s="566"/>
      <c r="H17" s="566"/>
      <c r="I17" s="566"/>
      <c r="J17" s="566"/>
      <c r="K17" s="566"/>
      <c r="L17" s="566"/>
      <c r="M17" s="566"/>
      <c r="N17" s="566"/>
    </row>
    <row r="18" spans="1:14" s="512" customFormat="1" x14ac:dyDescent="0.45">
      <c r="A18" s="566"/>
      <c r="B18" s="566"/>
      <c r="C18" s="566"/>
      <c r="D18" s="566"/>
      <c r="E18" s="566"/>
      <c r="F18" s="566"/>
      <c r="G18" s="566"/>
      <c r="H18" s="566"/>
      <c r="I18" s="566"/>
      <c r="J18" s="566"/>
      <c r="K18" s="566"/>
      <c r="L18" s="566"/>
      <c r="M18" s="566"/>
      <c r="N18" s="566"/>
    </row>
    <row r="19" spans="1:14" s="512" customFormat="1" x14ac:dyDescent="0.45">
      <c r="A19" s="566"/>
      <c r="B19" s="566"/>
      <c r="C19" s="566"/>
      <c r="D19" s="566"/>
      <c r="E19" s="566"/>
      <c r="F19" s="566"/>
      <c r="G19" s="566"/>
      <c r="H19" s="566"/>
      <c r="I19" s="566"/>
      <c r="J19" s="566"/>
      <c r="K19" s="566"/>
      <c r="L19" s="566"/>
      <c r="M19" s="566"/>
      <c r="N19" s="566"/>
    </row>
    <row r="20" spans="1:14" s="512" customFormat="1" x14ac:dyDescent="0.45">
      <c r="A20" s="566"/>
      <c r="B20" s="566"/>
      <c r="C20" s="566"/>
      <c r="D20" s="566"/>
      <c r="E20" s="566"/>
      <c r="F20" s="566"/>
      <c r="G20" s="566"/>
      <c r="H20" s="566"/>
      <c r="I20" s="566"/>
      <c r="J20" s="566"/>
      <c r="K20" s="566"/>
      <c r="L20" s="566"/>
      <c r="M20" s="566"/>
      <c r="N20" s="566"/>
    </row>
    <row r="21" spans="1:14" s="512" customFormat="1" x14ac:dyDescent="0.45">
      <c r="A21" s="566"/>
      <c r="B21" s="566"/>
      <c r="C21" s="566"/>
      <c r="D21" s="566"/>
      <c r="E21" s="566"/>
      <c r="F21" s="566"/>
      <c r="G21" s="566"/>
      <c r="H21" s="566"/>
      <c r="I21" s="566"/>
      <c r="J21" s="566"/>
      <c r="K21" s="566"/>
      <c r="L21" s="566"/>
      <c r="M21" s="566"/>
      <c r="N21" s="566"/>
    </row>
    <row r="22" spans="1:14" s="512" customFormat="1" x14ac:dyDescent="0.45">
      <c r="A22" s="566"/>
      <c r="B22" s="566"/>
      <c r="C22" s="566"/>
      <c r="D22" s="566"/>
      <c r="E22" s="566"/>
      <c r="F22" s="566"/>
      <c r="G22" s="566"/>
      <c r="H22" s="566"/>
      <c r="I22" s="566"/>
      <c r="J22" s="566"/>
      <c r="K22" s="566"/>
      <c r="L22" s="566"/>
      <c r="M22" s="566"/>
      <c r="N22" s="566"/>
    </row>
    <row r="23" spans="1:14" s="512" customFormat="1" x14ac:dyDescent="0.45">
      <c r="A23" s="566"/>
      <c r="B23" s="566"/>
      <c r="C23" s="566"/>
      <c r="D23" s="566"/>
      <c r="E23" s="566"/>
      <c r="F23" s="566"/>
      <c r="G23" s="566"/>
      <c r="H23" s="566"/>
      <c r="I23" s="566"/>
      <c r="J23" s="566"/>
      <c r="K23" s="566"/>
      <c r="L23" s="566"/>
      <c r="M23" s="566"/>
      <c r="N23" s="566"/>
    </row>
    <row r="24" spans="1:14" s="512" customFormat="1" x14ac:dyDescent="0.45">
      <c r="A24" s="566"/>
      <c r="B24" s="566"/>
      <c r="C24" s="566"/>
      <c r="D24" s="566"/>
      <c r="E24" s="566"/>
      <c r="F24" s="566"/>
      <c r="G24" s="566"/>
      <c r="H24" s="566"/>
      <c r="I24" s="566"/>
      <c r="J24" s="566"/>
      <c r="K24" s="566"/>
      <c r="L24" s="566"/>
      <c r="M24" s="566"/>
      <c r="N24" s="566"/>
    </row>
    <row r="25" spans="1:14" s="512" customFormat="1" x14ac:dyDescent="0.45">
      <c r="A25" s="566"/>
      <c r="B25" s="566"/>
      <c r="C25" s="566"/>
      <c r="D25" s="566"/>
      <c r="E25" s="566"/>
      <c r="F25" s="566"/>
      <c r="G25" s="566"/>
      <c r="H25" s="566"/>
      <c r="I25" s="566"/>
      <c r="J25" s="566"/>
      <c r="K25" s="566"/>
      <c r="L25" s="566"/>
      <c r="M25" s="566"/>
      <c r="N25" s="566"/>
    </row>
    <row r="26" spans="1:14" s="512" customFormat="1" x14ac:dyDescent="0.45">
      <c r="A26" s="566"/>
      <c r="B26" s="566"/>
      <c r="C26" s="566"/>
      <c r="D26" s="566"/>
      <c r="E26" s="566"/>
      <c r="F26" s="566"/>
      <c r="G26" s="566"/>
      <c r="H26" s="566"/>
      <c r="I26" s="566"/>
      <c r="J26" s="566"/>
      <c r="K26" s="566"/>
      <c r="L26" s="566"/>
      <c r="M26" s="566"/>
      <c r="N26" s="566"/>
    </row>
    <row r="27" spans="1:14" s="512" customFormat="1" x14ac:dyDescent="0.45">
      <c r="A27" s="566"/>
      <c r="B27" s="566"/>
      <c r="C27" s="566"/>
      <c r="D27" s="566"/>
      <c r="E27" s="566"/>
      <c r="F27" s="566"/>
      <c r="G27" s="566"/>
      <c r="H27" s="566"/>
      <c r="I27" s="566"/>
      <c r="J27" s="566"/>
      <c r="K27" s="566"/>
      <c r="L27" s="566"/>
      <c r="M27" s="566"/>
      <c r="N27" s="566"/>
    </row>
    <row r="28" spans="1:14" s="512" customFormat="1" x14ac:dyDescent="0.45">
      <c r="A28" s="566"/>
      <c r="B28" s="566"/>
      <c r="C28" s="566"/>
      <c r="D28" s="566"/>
      <c r="E28" s="566"/>
      <c r="F28" s="566"/>
      <c r="G28" s="566"/>
      <c r="H28" s="566"/>
      <c r="I28" s="566"/>
      <c r="J28" s="566"/>
      <c r="K28" s="566"/>
      <c r="L28" s="566"/>
      <c r="M28" s="566"/>
      <c r="N28" s="566"/>
    </row>
    <row r="29" spans="1:14" s="512" customFormat="1" x14ac:dyDescent="0.45">
      <c r="A29" s="566"/>
      <c r="B29" s="566"/>
      <c r="C29" s="566"/>
      <c r="D29" s="566"/>
      <c r="E29" s="566"/>
      <c r="F29" s="566"/>
      <c r="G29" s="566"/>
      <c r="H29" s="566"/>
      <c r="I29" s="566"/>
      <c r="J29" s="566"/>
      <c r="K29" s="566"/>
      <c r="L29" s="566"/>
      <c r="M29" s="566"/>
      <c r="N29" s="566"/>
    </row>
    <row r="30" spans="1:14" s="512" customFormat="1" x14ac:dyDescent="0.45">
      <c r="A30" s="566"/>
      <c r="B30" s="566"/>
      <c r="C30" s="566"/>
      <c r="D30" s="566"/>
      <c r="E30" s="566"/>
      <c r="F30" s="566"/>
      <c r="G30" s="566"/>
      <c r="H30" s="566"/>
      <c r="I30" s="566"/>
      <c r="J30" s="566"/>
      <c r="K30" s="566"/>
      <c r="L30" s="566"/>
      <c r="M30" s="566"/>
      <c r="N30" s="566"/>
    </row>
    <row r="31" spans="1:14" s="512" customFormat="1" x14ac:dyDescent="0.45">
      <c r="A31" s="566"/>
      <c r="B31" s="566"/>
      <c r="C31" s="566"/>
      <c r="D31" s="566"/>
      <c r="E31" s="566"/>
      <c r="F31" s="566"/>
      <c r="G31" s="566"/>
      <c r="H31" s="566"/>
      <c r="I31" s="566"/>
      <c r="J31" s="566"/>
      <c r="K31" s="566"/>
      <c r="L31" s="566"/>
      <c r="M31" s="566"/>
      <c r="N31" s="566"/>
    </row>
    <row r="32" spans="1:14" s="512" customFormat="1" x14ac:dyDescent="0.45">
      <c r="A32" s="566"/>
      <c r="B32" s="566"/>
      <c r="C32" s="566"/>
      <c r="D32" s="566"/>
      <c r="E32" s="566"/>
      <c r="F32" s="566"/>
      <c r="G32" s="566"/>
      <c r="H32" s="566"/>
      <c r="I32" s="566"/>
      <c r="J32" s="566"/>
      <c r="K32" s="566"/>
      <c r="L32" s="566"/>
      <c r="M32" s="566"/>
      <c r="N32" s="566"/>
    </row>
    <row r="33" spans="1:14" s="512" customFormat="1" x14ac:dyDescent="0.45">
      <c r="A33" s="566"/>
      <c r="B33" s="566"/>
      <c r="C33" s="566"/>
      <c r="D33" s="566"/>
      <c r="E33" s="566"/>
      <c r="F33" s="566"/>
      <c r="G33" s="566"/>
      <c r="H33" s="566"/>
      <c r="I33" s="566"/>
      <c r="J33" s="566"/>
      <c r="K33" s="566"/>
      <c r="L33" s="566"/>
      <c r="M33" s="566"/>
      <c r="N33" s="566"/>
    </row>
    <row r="34" spans="1:14" s="512" customFormat="1" x14ac:dyDescent="0.45">
      <c r="A34" s="566"/>
      <c r="B34" s="566"/>
      <c r="C34" s="566"/>
      <c r="D34" s="566"/>
      <c r="E34" s="566"/>
      <c r="F34" s="566"/>
      <c r="G34" s="566"/>
      <c r="H34" s="566"/>
      <c r="I34" s="566"/>
      <c r="J34" s="566"/>
      <c r="K34" s="566"/>
      <c r="L34" s="566"/>
      <c r="M34" s="566"/>
      <c r="N34" s="566"/>
    </row>
    <row r="35" spans="1:14" s="512" customFormat="1" x14ac:dyDescent="0.45">
      <c r="A35" s="566"/>
      <c r="B35" s="566"/>
      <c r="C35" s="566"/>
      <c r="D35" s="566"/>
      <c r="E35" s="566"/>
      <c r="F35" s="566"/>
      <c r="G35" s="566"/>
      <c r="H35" s="566"/>
      <c r="I35" s="566"/>
      <c r="J35" s="566"/>
      <c r="K35" s="566"/>
      <c r="L35" s="566"/>
      <c r="M35" s="566"/>
      <c r="N35" s="566"/>
    </row>
    <row r="36" spans="1:14" s="512" customFormat="1" x14ac:dyDescent="0.45">
      <c r="A36" s="566"/>
      <c r="B36" s="566"/>
      <c r="C36" s="566"/>
      <c r="D36" s="566"/>
      <c r="E36" s="566"/>
      <c r="F36" s="566"/>
      <c r="G36" s="566"/>
      <c r="H36" s="566"/>
      <c r="I36" s="566"/>
      <c r="J36" s="566"/>
      <c r="K36" s="566"/>
      <c r="L36" s="566"/>
      <c r="M36" s="566"/>
      <c r="N36" s="566"/>
    </row>
    <row r="37" spans="1:14" s="512" customFormat="1" x14ac:dyDescent="0.45">
      <c r="A37" s="566"/>
      <c r="B37" s="566"/>
      <c r="C37" s="566"/>
      <c r="D37" s="566"/>
      <c r="E37" s="566"/>
      <c r="F37" s="566"/>
      <c r="G37" s="566"/>
      <c r="H37" s="566"/>
      <c r="I37" s="566"/>
      <c r="J37" s="566"/>
      <c r="K37" s="566"/>
      <c r="L37" s="566"/>
      <c r="M37" s="566"/>
      <c r="N37" s="566"/>
    </row>
    <row r="38" spans="1:14" s="512" customFormat="1" x14ac:dyDescent="0.45">
      <c r="A38" s="566"/>
      <c r="B38" s="566"/>
      <c r="C38" s="566"/>
      <c r="D38" s="566"/>
      <c r="E38" s="566"/>
      <c r="F38" s="566"/>
      <c r="G38" s="566"/>
      <c r="H38" s="566"/>
      <c r="I38" s="566"/>
      <c r="J38" s="566"/>
      <c r="K38" s="566"/>
      <c r="L38" s="566"/>
      <c r="M38" s="566"/>
      <c r="N38" s="566"/>
    </row>
    <row r="39" spans="1:14" s="512" customFormat="1" x14ac:dyDescent="0.45">
      <c r="A39" s="566"/>
      <c r="B39" s="566"/>
      <c r="C39" s="566"/>
      <c r="D39" s="566"/>
      <c r="E39" s="566"/>
      <c r="F39" s="566"/>
      <c r="G39" s="566"/>
      <c r="H39" s="566"/>
      <c r="I39" s="566"/>
      <c r="J39" s="566"/>
      <c r="K39" s="566"/>
      <c r="L39" s="566"/>
      <c r="M39" s="566"/>
      <c r="N39" s="566"/>
    </row>
    <row r="40" spans="1:14" s="512" customFormat="1" x14ac:dyDescent="0.45">
      <c r="A40" s="566"/>
      <c r="B40" s="566"/>
      <c r="C40" s="566"/>
      <c r="D40" s="566"/>
      <c r="E40" s="566"/>
      <c r="F40" s="566"/>
      <c r="G40" s="566"/>
      <c r="H40" s="566"/>
      <c r="I40" s="566"/>
      <c r="J40" s="566"/>
      <c r="K40" s="566"/>
      <c r="L40" s="566"/>
      <c r="M40" s="566"/>
      <c r="N40" s="566"/>
    </row>
    <row r="41" spans="1:14" s="512" customFormat="1" x14ac:dyDescent="0.45">
      <c r="A41" s="566"/>
      <c r="B41" s="566"/>
      <c r="C41" s="566"/>
      <c r="D41" s="566"/>
      <c r="E41" s="566"/>
      <c r="F41" s="566"/>
      <c r="G41" s="566"/>
      <c r="H41" s="566"/>
      <c r="I41" s="566"/>
      <c r="J41" s="566"/>
      <c r="K41" s="566"/>
      <c r="L41" s="566"/>
      <c r="M41" s="566"/>
      <c r="N41" s="566"/>
    </row>
    <row r="42" spans="1:14" s="512" customFormat="1" x14ac:dyDescent="0.45">
      <c r="A42" s="566"/>
      <c r="B42" s="566"/>
      <c r="C42" s="566"/>
      <c r="D42" s="566"/>
      <c r="E42" s="566"/>
      <c r="F42" s="566"/>
      <c r="G42" s="566"/>
      <c r="H42" s="566"/>
      <c r="I42" s="566"/>
      <c r="J42" s="566"/>
      <c r="K42" s="566"/>
      <c r="L42" s="566"/>
      <c r="M42" s="566"/>
      <c r="N42" s="566"/>
    </row>
    <row r="43" spans="1:14" s="512" customFormat="1" x14ac:dyDescent="0.45">
      <c r="A43" s="566"/>
      <c r="B43" s="566"/>
      <c r="C43" s="566"/>
      <c r="D43" s="566"/>
      <c r="E43" s="566"/>
      <c r="F43" s="566"/>
      <c r="G43" s="566"/>
      <c r="H43" s="566"/>
      <c r="I43" s="566"/>
      <c r="J43" s="566"/>
      <c r="K43" s="566"/>
      <c r="L43" s="566"/>
      <c r="M43" s="566"/>
      <c r="N43" s="566"/>
    </row>
    <row r="44" spans="1:14" s="512" customFormat="1" x14ac:dyDescent="0.45">
      <c r="A44" s="566"/>
      <c r="B44" s="566"/>
      <c r="C44" s="566"/>
      <c r="D44" s="566"/>
      <c r="E44" s="566"/>
      <c r="F44" s="566"/>
      <c r="G44" s="566"/>
      <c r="H44" s="566"/>
      <c r="I44" s="566"/>
      <c r="J44" s="566"/>
      <c r="K44" s="566"/>
      <c r="L44" s="566"/>
      <c r="M44" s="566"/>
      <c r="N44" s="566"/>
    </row>
    <row r="45" spans="1:14" s="512" customFormat="1" x14ac:dyDescent="0.45">
      <c r="A45" s="566"/>
      <c r="B45" s="566"/>
      <c r="C45" s="566"/>
      <c r="D45" s="566"/>
      <c r="E45" s="566"/>
      <c r="F45" s="566"/>
      <c r="G45" s="566"/>
      <c r="H45" s="566"/>
      <c r="I45" s="566"/>
      <c r="J45" s="566"/>
      <c r="K45" s="566"/>
      <c r="L45" s="566"/>
      <c r="M45" s="566"/>
      <c r="N45" s="566"/>
    </row>
    <row r="46" spans="1:14" s="512" customFormat="1" x14ac:dyDescent="0.45">
      <c r="A46" s="566"/>
      <c r="B46" s="566"/>
      <c r="C46" s="566"/>
      <c r="D46" s="566"/>
      <c r="E46" s="566"/>
      <c r="F46" s="566"/>
      <c r="G46" s="566"/>
      <c r="H46" s="566"/>
      <c r="I46" s="566"/>
      <c r="J46" s="566"/>
      <c r="K46" s="566"/>
      <c r="L46" s="566"/>
      <c r="M46" s="566"/>
      <c r="N46" s="566"/>
    </row>
    <row r="47" spans="1:14" s="512" customFormat="1" x14ac:dyDescent="0.45">
      <c r="A47" s="566"/>
      <c r="B47" s="566"/>
      <c r="C47" s="566"/>
      <c r="D47" s="566"/>
      <c r="E47" s="566"/>
      <c r="F47" s="566"/>
      <c r="G47" s="566"/>
      <c r="H47" s="566"/>
      <c r="I47" s="566"/>
      <c r="J47" s="566"/>
      <c r="K47" s="566"/>
      <c r="L47" s="566"/>
      <c r="M47" s="566"/>
      <c r="N47" s="566"/>
    </row>
    <row r="48" spans="1:14" s="512" customFormat="1" x14ac:dyDescent="0.45">
      <c r="A48" s="566"/>
      <c r="B48" s="566"/>
      <c r="C48" s="566"/>
      <c r="D48" s="566"/>
      <c r="E48" s="566"/>
      <c r="F48" s="566"/>
      <c r="G48" s="566"/>
      <c r="H48" s="566"/>
      <c r="I48" s="566"/>
      <c r="J48" s="566"/>
      <c r="K48" s="566"/>
      <c r="L48" s="566"/>
      <c r="M48" s="566"/>
      <c r="N48" s="566"/>
    </row>
    <row r="49" spans="1:14" s="512" customFormat="1" x14ac:dyDescent="0.45">
      <c r="A49" s="566"/>
      <c r="B49" s="566"/>
      <c r="C49" s="566"/>
      <c r="D49" s="566"/>
      <c r="E49" s="566"/>
      <c r="F49" s="566"/>
      <c r="G49" s="566"/>
      <c r="H49" s="566"/>
      <c r="I49" s="566"/>
      <c r="J49" s="566"/>
      <c r="K49" s="566"/>
      <c r="L49" s="566"/>
      <c r="M49" s="566"/>
      <c r="N49" s="566"/>
    </row>
    <row r="50" spans="1:14" s="512" customFormat="1" x14ac:dyDescent="0.45">
      <c r="A50" s="566"/>
      <c r="B50" s="566"/>
      <c r="C50" s="566"/>
      <c r="D50" s="566"/>
      <c r="E50" s="566"/>
      <c r="F50" s="566"/>
      <c r="G50" s="566"/>
      <c r="H50" s="566"/>
      <c r="I50" s="566"/>
      <c r="J50" s="566"/>
      <c r="K50" s="566"/>
      <c r="L50" s="566"/>
      <c r="M50" s="566"/>
      <c r="N50" s="566"/>
    </row>
    <row r="51" spans="1:14" s="512" customFormat="1" x14ac:dyDescent="0.45">
      <c r="A51" s="566"/>
      <c r="B51" s="566"/>
      <c r="C51" s="566"/>
      <c r="D51" s="566"/>
      <c r="E51" s="566"/>
      <c r="F51" s="566"/>
      <c r="G51" s="566"/>
      <c r="H51" s="566"/>
      <c r="I51" s="566"/>
      <c r="J51" s="566"/>
      <c r="K51" s="566"/>
      <c r="L51" s="566"/>
      <c r="M51" s="566"/>
      <c r="N51" s="566"/>
    </row>
    <row r="52" spans="1:14" s="512" customFormat="1" x14ac:dyDescent="0.45">
      <c r="A52" s="566"/>
      <c r="B52" s="566"/>
      <c r="C52" s="566"/>
      <c r="D52" s="566"/>
      <c r="E52" s="566"/>
      <c r="F52" s="566"/>
      <c r="G52" s="566"/>
      <c r="H52" s="566"/>
      <c r="I52" s="566"/>
      <c r="J52" s="566"/>
      <c r="K52" s="566"/>
      <c r="L52" s="566"/>
      <c r="M52" s="566"/>
      <c r="N52" s="566"/>
    </row>
    <row r="53" spans="1:14" s="512" customFormat="1" x14ac:dyDescent="0.45">
      <c r="A53" s="566"/>
      <c r="B53" s="566"/>
      <c r="C53" s="566"/>
      <c r="D53" s="566"/>
      <c r="E53" s="566"/>
      <c r="F53" s="566"/>
      <c r="G53" s="566"/>
      <c r="H53" s="566"/>
      <c r="I53" s="566"/>
      <c r="J53" s="566"/>
      <c r="K53" s="566"/>
      <c r="L53" s="566"/>
      <c r="M53" s="566"/>
      <c r="N53" s="566"/>
    </row>
    <row r="54" spans="1:14" s="512" customFormat="1" x14ac:dyDescent="0.45">
      <c r="A54" s="566"/>
      <c r="B54" s="566"/>
      <c r="C54" s="566"/>
      <c r="D54" s="566"/>
      <c r="E54" s="566"/>
      <c r="F54" s="566"/>
      <c r="G54" s="566"/>
      <c r="H54" s="566"/>
      <c r="I54" s="566"/>
      <c r="J54" s="566"/>
      <c r="K54" s="566"/>
      <c r="L54" s="566"/>
      <c r="M54" s="566"/>
      <c r="N54" s="566"/>
    </row>
    <row r="55" spans="1:14" s="512" customFormat="1" x14ac:dyDescent="0.45">
      <c r="A55" s="566"/>
      <c r="B55" s="566"/>
      <c r="C55" s="566"/>
      <c r="D55" s="566"/>
      <c r="E55" s="566"/>
      <c r="F55" s="566"/>
      <c r="G55" s="566"/>
      <c r="H55" s="566"/>
      <c r="I55" s="566"/>
      <c r="J55" s="566"/>
      <c r="K55" s="566"/>
      <c r="L55" s="566"/>
      <c r="M55" s="566"/>
      <c r="N55" s="566"/>
    </row>
    <row r="56" spans="1:14" s="512" customFormat="1" x14ac:dyDescent="0.45">
      <c r="A56" s="566"/>
      <c r="B56" s="566"/>
      <c r="C56" s="566"/>
      <c r="D56" s="566"/>
      <c r="E56" s="566"/>
      <c r="F56" s="566"/>
      <c r="G56" s="566"/>
      <c r="H56" s="566"/>
      <c r="I56" s="566"/>
      <c r="J56" s="566"/>
      <c r="K56" s="566"/>
      <c r="L56" s="566"/>
      <c r="M56" s="566"/>
      <c r="N56" s="566"/>
    </row>
    <row r="57" spans="1:14" s="512" customFormat="1" x14ac:dyDescent="0.45">
      <c r="A57" s="566"/>
      <c r="B57" s="566"/>
      <c r="C57" s="566"/>
      <c r="D57" s="566"/>
      <c r="E57" s="566"/>
      <c r="F57" s="566"/>
      <c r="G57" s="566"/>
      <c r="H57" s="566"/>
      <c r="I57" s="566"/>
      <c r="J57" s="566"/>
      <c r="K57" s="566"/>
      <c r="L57" s="566"/>
      <c r="M57" s="566"/>
      <c r="N57" s="566"/>
    </row>
    <row r="58" spans="1:14" s="512" customFormat="1" x14ac:dyDescent="0.45">
      <c r="A58" s="566"/>
      <c r="B58" s="566"/>
      <c r="C58" s="566"/>
      <c r="D58" s="566"/>
      <c r="E58" s="566"/>
      <c r="F58" s="566"/>
      <c r="G58" s="566"/>
      <c r="H58" s="566"/>
      <c r="I58" s="566"/>
      <c r="J58" s="566"/>
      <c r="K58" s="566"/>
      <c r="L58" s="566"/>
      <c r="M58" s="566"/>
      <c r="N58" s="566"/>
    </row>
    <row r="59" spans="1:14" s="512" customFormat="1" x14ac:dyDescent="0.45">
      <c r="A59" s="566"/>
      <c r="B59" s="566"/>
      <c r="C59" s="566"/>
      <c r="D59" s="566"/>
      <c r="E59" s="566"/>
      <c r="F59" s="566"/>
      <c r="G59" s="566"/>
      <c r="H59" s="566"/>
      <c r="I59" s="566"/>
      <c r="J59" s="566"/>
      <c r="K59" s="566"/>
      <c r="L59" s="566"/>
      <c r="M59" s="566"/>
      <c r="N59" s="566"/>
    </row>
    <row r="60" spans="1:14" s="512" customFormat="1" x14ac:dyDescent="0.45">
      <c r="A60" s="566"/>
      <c r="B60" s="566"/>
      <c r="C60" s="566"/>
      <c r="D60" s="566"/>
      <c r="E60" s="566"/>
      <c r="F60" s="566"/>
      <c r="G60" s="566"/>
      <c r="H60" s="566"/>
      <c r="I60" s="566"/>
      <c r="J60" s="566"/>
      <c r="K60" s="566"/>
      <c r="L60" s="566"/>
      <c r="M60" s="566"/>
      <c r="N60" s="566"/>
    </row>
    <row r="61" spans="1:14" s="512" customFormat="1" x14ac:dyDescent="0.45">
      <c r="A61" s="566"/>
      <c r="B61" s="566"/>
      <c r="C61" s="566"/>
      <c r="D61" s="566"/>
      <c r="E61" s="566"/>
      <c r="F61" s="566"/>
      <c r="G61" s="566"/>
      <c r="H61" s="566"/>
      <c r="I61" s="566"/>
      <c r="J61" s="566"/>
      <c r="K61" s="566"/>
      <c r="L61" s="566"/>
      <c r="M61" s="566"/>
      <c r="N61" s="566"/>
    </row>
    <row r="62" spans="1:14" s="512" customFormat="1" x14ac:dyDescent="0.45">
      <c r="A62" s="566"/>
      <c r="B62" s="566"/>
      <c r="C62" s="566"/>
      <c r="D62" s="566"/>
      <c r="E62" s="566"/>
      <c r="F62" s="566"/>
      <c r="G62" s="566"/>
      <c r="H62" s="566"/>
      <c r="I62" s="566"/>
      <c r="J62" s="566"/>
      <c r="K62" s="566"/>
      <c r="L62" s="566"/>
      <c r="M62" s="566"/>
      <c r="N62" s="566"/>
    </row>
    <row r="63" spans="1:14" s="512" customFormat="1" x14ac:dyDescent="0.45">
      <c r="A63" s="566"/>
      <c r="B63" s="566"/>
      <c r="C63" s="566"/>
      <c r="D63" s="566"/>
      <c r="E63" s="566"/>
      <c r="F63" s="566"/>
      <c r="G63" s="566"/>
      <c r="H63" s="566"/>
      <c r="I63" s="566"/>
      <c r="J63" s="566"/>
      <c r="K63" s="566"/>
      <c r="L63" s="566"/>
      <c r="M63" s="566"/>
      <c r="N63" s="566"/>
    </row>
    <row r="64" spans="1:14" s="512" customFormat="1" x14ac:dyDescent="0.45">
      <c r="A64" s="566"/>
      <c r="B64" s="566"/>
      <c r="C64" s="566"/>
      <c r="D64" s="566"/>
      <c r="E64" s="566"/>
      <c r="F64" s="566"/>
      <c r="G64" s="566"/>
      <c r="H64" s="566"/>
      <c r="I64" s="566"/>
      <c r="J64" s="566"/>
      <c r="K64" s="566"/>
      <c r="L64" s="566"/>
      <c r="M64" s="566"/>
      <c r="N64" s="566"/>
    </row>
    <row r="65" spans="1:14" s="512" customFormat="1" x14ac:dyDescent="0.45">
      <c r="A65" s="566"/>
      <c r="B65" s="566"/>
      <c r="C65" s="566"/>
      <c r="D65" s="566"/>
      <c r="E65" s="566"/>
      <c r="F65" s="566"/>
      <c r="G65" s="566"/>
      <c r="H65" s="566"/>
      <c r="I65" s="566"/>
      <c r="J65" s="566"/>
      <c r="K65" s="566"/>
      <c r="L65" s="566"/>
      <c r="M65" s="566"/>
      <c r="N65" s="566"/>
    </row>
    <row r="66" spans="1:14" s="512" customFormat="1" x14ac:dyDescent="0.45">
      <c r="A66" s="566"/>
      <c r="B66" s="566"/>
      <c r="C66" s="566"/>
      <c r="D66" s="566"/>
      <c r="E66" s="566"/>
      <c r="F66" s="566"/>
      <c r="G66" s="566"/>
      <c r="H66" s="566"/>
      <c r="I66" s="566"/>
      <c r="J66" s="566"/>
      <c r="K66" s="566"/>
      <c r="L66" s="566"/>
      <c r="M66" s="566"/>
      <c r="N66" s="566"/>
    </row>
    <row r="67" spans="1:14" s="512" customFormat="1" x14ac:dyDescent="0.45">
      <c r="A67" s="566"/>
      <c r="B67" s="566"/>
      <c r="C67" s="566"/>
      <c r="D67" s="566"/>
      <c r="E67" s="566"/>
      <c r="F67" s="566"/>
      <c r="G67" s="566"/>
      <c r="H67" s="566"/>
      <c r="I67" s="566"/>
      <c r="J67" s="566"/>
      <c r="K67" s="566"/>
      <c r="L67" s="566"/>
      <c r="M67" s="566"/>
      <c r="N67" s="566"/>
    </row>
    <row r="68" spans="1:14" s="512" customFormat="1" x14ac:dyDescent="0.45">
      <c r="A68" s="566"/>
      <c r="B68" s="566"/>
      <c r="C68" s="566"/>
      <c r="D68" s="566"/>
      <c r="E68" s="566"/>
      <c r="F68" s="566"/>
      <c r="G68" s="566"/>
      <c r="H68" s="566"/>
      <c r="I68" s="566"/>
      <c r="J68" s="566"/>
      <c r="K68" s="566"/>
      <c r="L68" s="566"/>
      <c r="M68" s="566"/>
      <c r="N68" s="566"/>
    </row>
    <row r="69" spans="1:14" s="512" customFormat="1" x14ac:dyDescent="0.45">
      <c r="A69" s="566"/>
      <c r="B69" s="566"/>
      <c r="C69" s="566"/>
      <c r="D69" s="566"/>
      <c r="E69" s="566"/>
      <c r="F69" s="566"/>
      <c r="G69" s="566"/>
      <c r="H69" s="566"/>
      <c r="I69" s="566"/>
      <c r="J69" s="566"/>
      <c r="K69" s="566"/>
      <c r="L69" s="566"/>
      <c r="M69" s="566"/>
      <c r="N69" s="566"/>
    </row>
    <row r="70" spans="1:14" s="512" customFormat="1" x14ac:dyDescent="0.45">
      <c r="A70" s="566"/>
      <c r="B70" s="566"/>
      <c r="C70" s="566"/>
      <c r="D70" s="566"/>
      <c r="E70" s="566"/>
      <c r="F70" s="566"/>
      <c r="G70" s="566"/>
      <c r="H70" s="566"/>
      <c r="I70" s="566"/>
      <c r="J70" s="566"/>
      <c r="K70" s="566"/>
      <c r="L70" s="566"/>
      <c r="M70" s="566"/>
      <c r="N70" s="566"/>
    </row>
    <row r="71" spans="1:14" s="512" customFormat="1" x14ac:dyDescent="0.45">
      <c r="A71" s="566"/>
      <c r="B71" s="566"/>
      <c r="C71" s="566"/>
      <c r="D71" s="566"/>
      <c r="E71" s="566"/>
      <c r="F71" s="566"/>
      <c r="G71" s="566"/>
      <c r="H71" s="566"/>
      <c r="I71" s="566"/>
      <c r="J71" s="566"/>
      <c r="K71" s="566"/>
      <c r="L71" s="566"/>
      <c r="M71" s="566"/>
      <c r="N71" s="566"/>
    </row>
    <row r="72" spans="1:14" s="512" customFormat="1" x14ac:dyDescent="0.45">
      <c r="A72" s="566"/>
      <c r="B72" s="566"/>
      <c r="C72" s="566"/>
      <c r="D72" s="566"/>
      <c r="E72" s="566"/>
      <c r="F72" s="566"/>
      <c r="G72" s="566"/>
      <c r="H72" s="566"/>
      <c r="I72" s="566"/>
      <c r="J72" s="566"/>
      <c r="K72" s="566"/>
      <c r="L72" s="566"/>
      <c r="M72" s="566"/>
      <c r="N72" s="566"/>
    </row>
    <row r="73" spans="1:14" s="512" customFormat="1" x14ac:dyDescent="0.45">
      <c r="A73" s="566"/>
      <c r="B73" s="566"/>
      <c r="C73" s="566"/>
      <c r="D73" s="566"/>
      <c r="E73" s="566"/>
      <c r="F73" s="566"/>
      <c r="G73" s="566"/>
      <c r="H73" s="566"/>
      <c r="I73" s="566"/>
      <c r="J73" s="566"/>
      <c r="K73" s="566"/>
      <c r="L73" s="566"/>
      <c r="M73" s="566"/>
      <c r="N73" s="566"/>
    </row>
    <row r="74" spans="1:14" s="512" customFormat="1" x14ac:dyDescent="0.45">
      <c r="A74" s="566"/>
      <c r="B74" s="566"/>
      <c r="C74" s="566"/>
      <c r="D74" s="566"/>
      <c r="E74" s="566"/>
      <c r="F74" s="566"/>
      <c r="G74" s="566"/>
      <c r="H74" s="566"/>
      <c r="I74" s="566"/>
      <c r="J74" s="566"/>
      <c r="K74" s="566"/>
      <c r="L74" s="566"/>
      <c r="M74" s="566"/>
      <c r="N74" s="566"/>
    </row>
    <row r="75" spans="1:14" s="512" customFormat="1" x14ac:dyDescent="0.45">
      <c r="A75" s="566"/>
      <c r="B75" s="566"/>
      <c r="C75" s="566"/>
      <c r="D75" s="566"/>
      <c r="E75" s="566"/>
      <c r="F75" s="566"/>
      <c r="G75" s="566"/>
      <c r="H75" s="566"/>
      <c r="I75" s="566"/>
      <c r="J75" s="566"/>
      <c r="K75" s="566"/>
      <c r="L75" s="566"/>
      <c r="M75" s="566"/>
      <c r="N75" s="566"/>
    </row>
    <row r="76" spans="1:14" s="512" customFormat="1" x14ac:dyDescent="0.45">
      <c r="A76" s="566"/>
      <c r="B76" s="566"/>
      <c r="C76" s="566"/>
      <c r="D76" s="566"/>
      <c r="E76" s="566"/>
      <c r="F76" s="566"/>
      <c r="G76" s="566"/>
      <c r="H76" s="566"/>
      <c r="I76" s="566"/>
      <c r="J76" s="566"/>
      <c r="K76" s="566"/>
      <c r="L76" s="566"/>
      <c r="M76" s="566"/>
      <c r="N76" s="566"/>
    </row>
    <row r="77" spans="1:14" s="512" customFormat="1" x14ac:dyDescent="0.45">
      <c r="A77" s="566"/>
      <c r="B77" s="566"/>
      <c r="C77" s="566"/>
      <c r="D77" s="566"/>
      <c r="E77" s="566"/>
      <c r="F77" s="566"/>
      <c r="G77" s="566"/>
      <c r="H77" s="566"/>
      <c r="I77" s="566"/>
      <c r="J77" s="566"/>
      <c r="K77" s="566"/>
      <c r="L77" s="566"/>
      <c r="M77" s="566"/>
      <c r="N77" s="566"/>
    </row>
    <row r="78" spans="1:14" s="512" customFormat="1" x14ac:dyDescent="0.45">
      <c r="A78" s="566"/>
      <c r="B78" s="566"/>
      <c r="C78" s="566"/>
      <c r="D78" s="566"/>
      <c r="E78" s="566"/>
      <c r="F78" s="566"/>
      <c r="G78" s="566"/>
      <c r="H78" s="566"/>
      <c r="I78" s="566"/>
      <c r="J78" s="566"/>
      <c r="K78" s="566"/>
      <c r="L78" s="566"/>
      <c r="M78" s="566"/>
      <c r="N78" s="566"/>
    </row>
    <row r="79" spans="1:14" s="512" customFormat="1" x14ac:dyDescent="0.45">
      <c r="A79" s="566"/>
      <c r="B79" s="566"/>
      <c r="C79" s="566"/>
      <c r="D79" s="566"/>
      <c r="E79" s="566"/>
      <c r="F79" s="566"/>
      <c r="G79" s="566"/>
      <c r="H79" s="566"/>
      <c r="I79" s="566"/>
      <c r="J79" s="566"/>
      <c r="K79" s="566"/>
      <c r="L79" s="566"/>
      <c r="M79" s="566"/>
      <c r="N79" s="566"/>
    </row>
    <row r="80" spans="1:14" s="512" customFormat="1" x14ac:dyDescent="0.45">
      <c r="A80" s="566"/>
      <c r="B80" s="566"/>
      <c r="C80" s="566"/>
      <c r="D80" s="566"/>
      <c r="E80" s="566"/>
      <c r="F80" s="566"/>
      <c r="G80" s="566"/>
      <c r="H80" s="566"/>
      <c r="I80" s="566"/>
      <c r="J80" s="566"/>
      <c r="K80" s="566"/>
      <c r="L80" s="566"/>
      <c r="M80" s="566"/>
      <c r="N80" s="566"/>
    </row>
    <row r="81" spans="1:14" s="512" customFormat="1" x14ac:dyDescent="0.45">
      <c r="A81" s="566"/>
      <c r="B81" s="566"/>
      <c r="C81" s="566"/>
      <c r="D81" s="566"/>
      <c r="E81" s="566"/>
      <c r="F81" s="566"/>
      <c r="G81" s="566"/>
      <c r="H81" s="566"/>
      <c r="I81" s="566"/>
      <c r="J81" s="566"/>
      <c r="K81" s="566"/>
      <c r="L81" s="566"/>
      <c r="M81" s="566"/>
      <c r="N81" s="566"/>
    </row>
    <row r="82" spans="1:14" s="512" customFormat="1" x14ac:dyDescent="0.45">
      <c r="A82" s="566"/>
      <c r="B82" s="566"/>
      <c r="C82" s="566"/>
      <c r="D82" s="566"/>
      <c r="E82" s="566"/>
      <c r="F82" s="566"/>
      <c r="G82" s="566"/>
      <c r="H82" s="566"/>
      <c r="I82" s="566"/>
      <c r="J82" s="566"/>
      <c r="K82" s="566"/>
      <c r="L82" s="566"/>
      <c r="M82" s="566"/>
      <c r="N82" s="566"/>
    </row>
    <row r="83" spans="1:14" s="512" customFormat="1" x14ac:dyDescent="0.45">
      <c r="A83" s="566"/>
      <c r="B83" s="566"/>
      <c r="C83" s="566"/>
      <c r="D83" s="566"/>
      <c r="E83" s="566"/>
      <c r="F83" s="566"/>
      <c r="G83" s="566"/>
      <c r="H83" s="566"/>
      <c r="I83" s="566"/>
      <c r="J83" s="566"/>
      <c r="K83" s="566"/>
      <c r="L83" s="566"/>
      <c r="M83" s="566"/>
      <c r="N83" s="566"/>
    </row>
    <row r="84" spans="1:14" s="512" customFormat="1" x14ac:dyDescent="0.45">
      <c r="A84" s="566"/>
      <c r="B84" s="566"/>
      <c r="C84" s="566"/>
      <c r="D84" s="566"/>
      <c r="E84" s="566"/>
      <c r="F84" s="566"/>
      <c r="G84" s="566"/>
      <c r="H84" s="566"/>
      <c r="I84" s="566"/>
      <c r="J84" s="566"/>
      <c r="K84" s="566"/>
      <c r="L84" s="566"/>
      <c r="M84" s="566"/>
      <c r="N84" s="566"/>
    </row>
    <row r="85" spans="1:14" s="512" customFormat="1" x14ac:dyDescent="0.45">
      <c r="A85" s="566"/>
      <c r="B85" s="566"/>
      <c r="C85" s="566"/>
      <c r="D85" s="566"/>
      <c r="E85" s="566"/>
      <c r="F85" s="566"/>
      <c r="G85" s="566"/>
      <c r="H85" s="566"/>
      <c r="I85" s="566"/>
      <c r="J85" s="566"/>
      <c r="K85" s="566"/>
      <c r="L85" s="566"/>
      <c r="M85" s="566"/>
      <c r="N85" s="566"/>
    </row>
    <row r="86" spans="1:14" s="512" customFormat="1" x14ac:dyDescent="0.45">
      <c r="A86" s="566"/>
      <c r="B86" s="566"/>
      <c r="C86" s="566"/>
      <c r="D86" s="566"/>
      <c r="E86" s="566"/>
      <c r="F86" s="566"/>
      <c r="G86" s="566"/>
      <c r="H86" s="566"/>
      <c r="I86" s="566"/>
      <c r="J86" s="566"/>
      <c r="K86" s="566"/>
      <c r="L86" s="566"/>
      <c r="M86" s="566"/>
      <c r="N86" s="566"/>
    </row>
    <row r="87" spans="1:14" s="512" customFormat="1" x14ac:dyDescent="0.45">
      <c r="A87" s="566"/>
      <c r="B87" s="566"/>
      <c r="C87" s="566"/>
      <c r="D87" s="566"/>
      <c r="E87" s="566"/>
      <c r="F87" s="566"/>
      <c r="G87" s="566"/>
      <c r="H87" s="566"/>
      <c r="I87" s="566"/>
      <c r="J87" s="566"/>
      <c r="K87" s="566"/>
      <c r="L87" s="566"/>
      <c r="M87" s="566"/>
      <c r="N87" s="566"/>
    </row>
    <row r="88" spans="1:14" s="512" customFormat="1" x14ac:dyDescent="0.45">
      <c r="A88" s="566"/>
      <c r="B88" s="566"/>
      <c r="C88" s="566"/>
      <c r="D88" s="566"/>
      <c r="E88" s="566"/>
      <c r="F88" s="566"/>
      <c r="G88" s="566"/>
      <c r="H88" s="566"/>
      <c r="I88" s="566"/>
      <c r="J88" s="566"/>
      <c r="K88" s="566"/>
      <c r="L88" s="566"/>
      <c r="M88" s="566"/>
      <c r="N88" s="566"/>
    </row>
    <row r="89" spans="1:14" s="512" customFormat="1" x14ac:dyDescent="0.45">
      <c r="A89" s="566"/>
      <c r="B89" s="566"/>
      <c r="C89" s="566"/>
      <c r="D89" s="566"/>
      <c r="E89" s="566"/>
      <c r="F89" s="566"/>
      <c r="G89" s="566"/>
      <c r="H89" s="566"/>
      <c r="I89" s="566"/>
      <c r="J89" s="566"/>
      <c r="K89" s="566"/>
      <c r="L89" s="566"/>
      <c r="M89" s="566"/>
      <c r="N89" s="566"/>
    </row>
    <row r="90" spans="1:14" s="512" customFormat="1" x14ac:dyDescent="0.45"/>
    <row r="91" spans="1:14" s="512" customFormat="1" x14ac:dyDescent="0.45"/>
    <row r="92" spans="1:14" s="512" customFormat="1" x14ac:dyDescent="0.45"/>
    <row r="93" spans="1:14" s="512" customFormat="1" x14ac:dyDescent="0.45"/>
    <row r="94" spans="1:14" s="512" customFormat="1" x14ac:dyDescent="0.45"/>
    <row r="95" spans="1:14" s="512" customFormat="1" x14ac:dyDescent="0.45"/>
    <row r="96" spans="1:14"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1607</v>
      </c>
      <c r="C350" s="486" t="s">
        <v>1607</v>
      </c>
      <c r="D350" s="486" t="s">
        <v>1607</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B3" sqref="B3:P3"/>
    </sheetView>
  </sheetViews>
  <sheetFormatPr defaultColWidth="9.1328125" defaultRowHeight="13.9" x14ac:dyDescent="0.4"/>
  <cols>
    <col min="1" max="1" width="9.1328125" style="1"/>
    <col min="2" max="2" width="23" style="1" customWidth="1"/>
    <col min="3" max="3" width="9.1328125" style="1" customWidth="1"/>
    <col min="4" max="4" width="10.53125" style="1" customWidth="1"/>
    <col min="5" max="5" width="9" style="1" customWidth="1"/>
    <col min="6" max="6" width="12.53125" style="1" bestFit="1" customWidth="1"/>
    <col min="7" max="7" width="9.46484375" style="1" bestFit="1" customWidth="1"/>
    <col min="8" max="8" width="11.46484375" style="1" bestFit="1" customWidth="1"/>
    <col min="9" max="9" width="12.53125" style="1" bestFit="1" customWidth="1"/>
    <col min="10" max="12" width="11.46484375" style="1" bestFit="1" customWidth="1"/>
    <col min="13" max="15" width="11.33203125" style="1" bestFit="1" customWidth="1"/>
    <col min="16" max="16" width="12.53125" style="1" bestFit="1" customWidth="1"/>
    <col min="17" max="16384" width="9.1328125" style="1"/>
  </cols>
  <sheetData>
    <row r="1" spans="2:18" x14ac:dyDescent="0.4">
      <c r="B1" s="15"/>
      <c r="C1" s="16"/>
      <c r="D1" s="16"/>
      <c r="E1" s="16"/>
      <c r="F1" s="16"/>
      <c r="G1" s="16"/>
      <c r="H1" s="16"/>
      <c r="I1" s="16"/>
      <c r="J1" s="16"/>
      <c r="K1" s="16"/>
      <c r="L1" s="16"/>
      <c r="M1" s="16"/>
      <c r="N1" s="16"/>
      <c r="O1" s="17"/>
      <c r="P1" s="166"/>
    </row>
    <row r="2" spans="2:18" ht="17.25" x14ac:dyDescent="0.4">
      <c r="B2" s="145" t="s">
        <v>34</v>
      </c>
      <c r="C2" s="1015" t="str">
        <f>Prevention!D2</f>
        <v>Afya Nyota Ya Bonde</v>
      </c>
      <c r="D2" s="1015"/>
      <c r="E2" s="1015"/>
      <c r="F2" s="1015"/>
      <c r="G2" s="489">
        <f>IFERROR(VLOOKUP(C2,Facilities!F1:H200,2,FALSE),"")</f>
        <v>11111</v>
      </c>
      <c r="H2" s="911" t="s">
        <v>70</v>
      </c>
      <c r="I2" s="911"/>
      <c r="J2" s="911"/>
      <c r="K2" s="143" t="str">
        <f>'Testing-All Others'!K2</f>
        <v>DSD</v>
      </c>
      <c r="L2" s="205"/>
      <c r="M2" s="274" t="s">
        <v>35</v>
      </c>
      <c r="N2" s="718">
        <f>TX_NEW!A2</f>
        <v>0</v>
      </c>
      <c r="O2" s="718"/>
      <c r="P2" s="166"/>
    </row>
    <row r="3" spans="2:18" ht="32.25" customHeight="1" x14ac:dyDescent="0.4">
      <c r="B3" s="870" t="str">
        <f>CONCATENATE(K2,": TX_NEW")</f>
        <v>DSD: TX_NEW</v>
      </c>
      <c r="C3" s="912"/>
      <c r="D3" s="912"/>
      <c r="E3" s="912"/>
      <c r="F3" s="912"/>
      <c r="G3" s="912"/>
      <c r="H3" s="912"/>
      <c r="I3" s="912"/>
      <c r="J3" s="912"/>
      <c r="K3" s="912"/>
      <c r="L3" s="912"/>
      <c r="M3" s="912"/>
      <c r="N3" s="912"/>
      <c r="O3" s="912"/>
      <c r="P3" s="912"/>
      <c r="Q3" s="266"/>
      <c r="R3" s="266"/>
    </row>
    <row r="4" spans="2:18" ht="15.75" customHeight="1" x14ac:dyDescent="0.4">
      <c r="B4" s="860" t="s">
        <v>0</v>
      </c>
      <c r="C4" s="861"/>
      <c r="D4" s="1016" t="s">
        <v>115</v>
      </c>
      <c r="E4" s="1017"/>
      <c r="F4" s="1017"/>
      <c r="G4" s="1017"/>
      <c r="H4" s="1017"/>
      <c r="I4" s="1017"/>
      <c r="J4" s="1017"/>
      <c r="K4" s="1017"/>
      <c r="L4" s="1017"/>
      <c r="M4" s="1017"/>
      <c r="N4" s="1017"/>
      <c r="O4" s="1017"/>
      <c r="P4" s="1018"/>
    </row>
    <row r="5" spans="2:18" ht="15.75" customHeight="1" x14ac:dyDescent="0.4">
      <c r="B5" s="862"/>
      <c r="C5" s="913"/>
      <c r="D5" s="1019"/>
      <c r="E5" s="1020"/>
      <c r="F5" s="1020"/>
      <c r="G5" s="1020"/>
      <c r="H5" s="1020"/>
      <c r="I5" s="1020"/>
      <c r="J5" s="1020"/>
      <c r="K5" s="1020"/>
      <c r="L5" s="1020"/>
      <c r="M5" s="1020"/>
      <c r="N5" s="1020"/>
      <c r="O5" s="1020"/>
      <c r="P5" s="1021"/>
    </row>
    <row r="6" spans="2:18" ht="6" customHeight="1" x14ac:dyDescent="0.4">
      <c r="B6" s="77"/>
      <c r="C6" s="78"/>
      <c r="D6" s="199"/>
      <c r="E6" s="199"/>
      <c r="F6" s="199"/>
      <c r="G6" s="199"/>
      <c r="H6" s="199"/>
      <c r="I6" s="199"/>
      <c r="J6" s="199"/>
      <c r="K6" s="199"/>
      <c r="L6" s="199"/>
      <c r="M6" s="199"/>
      <c r="N6" s="199"/>
      <c r="O6" s="199"/>
      <c r="P6" s="222"/>
    </row>
    <row r="7" spans="2:18" ht="25.25" customHeight="1" x14ac:dyDescent="0.4">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4">
      <c r="B8" s="99"/>
      <c r="C8" s="168"/>
      <c r="D8" s="167"/>
      <c r="E8" s="167"/>
      <c r="F8" s="167"/>
      <c r="G8" s="167"/>
      <c r="H8" s="167"/>
      <c r="I8" s="167"/>
      <c r="J8" s="167"/>
      <c r="K8" s="167"/>
      <c r="L8" s="167"/>
      <c r="M8" s="167"/>
      <c r="N8" s="167"/>
      <c r="O8" s="167"/>
      <c r="P8" s="197"/>
    </row>
    <row r="9" spans="2:18" ht="4.5" customHeight="1" x14ac:dyDescent="0.4">
      <c r="B9" s="82"/>
      <c r="C9" s="83"/>
      <c r="D9" s="167"/>
      <c r="E9" s="167"/>
      <c r="F9" s="167"/>
      <c r="G9" s="167"/>
      <c r="H9" s="167"/>
      <c r="I9" s="167"/>
      <c r="J9" s="167"/>
      <c r="K9" s="167"/>
      <c r="L9" s="167"/>
      <c r="M9" s="167"/>
      <c r="N9" s="167"/>
      <c r="O9" s="167"/>
      <c r="P9" s="197"/>
    </row>
    <row r="10" spans="2:18" ht="33" customHeight="1" x14ac:dyDescent="0.4">
      <c r="B10" s="864" t="s">
        <v>3</v>
      </c>
      <c r="C10" s="939"/>
      <c r="D10" s="940" t="s">
        <v>116</v>
      </c>
      <c r="E10" s="941"/>
      <c r="F10" s="941"/>
      <c r="G10" s="941"/>
      <c r="H10" s="941"/>
      <c r="I10" s="941"/>
      <c r="J10" s="941"/>
      <c r="K10" s="941"/>
      <c r="L10" s="941"/>
      <c r="M10" s="941"/>
      <c r="N10" s="941"/>
      <c r="O10" s="941"/>
      <c r="P10" s="222"/>
    </row>
    <row r="11" spans="2:18" ht="5.25" customHeight="1" x14ac:dyDescent="0.4">
      <c r="B11" s="1024"/>
      <c r="C11" s="1025"/>
      <c r="D11" s="1025"/>
      <c r="E11" s="1025"/>
      <c r="F11" s="1025"/>
      <c r="G11" s="1025"/>
      <c r="H11" s="1025"/>
      <c r="I11" s="1025"/>
      <c r="J11" s="1025"/>
      <c r="K11" s="1025"/>
      <c r="L11" s="1025"/>
      <c r="M11" s="1025"/>
      <c r="N11" s="1025"/>
      <c r="O11" s="1025"/>
      <c r="P11" s="1026"/>
    </row>
    <row r="12" spans="2:18" ht="26" customHeight="1" x14ac:dyDescent="0.4">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4">
      <c r="B13" s="187"/>
      <c r="C13" s="186"/>
      <c r="D13" s="166"/>
      <c r="E13" s="186"/>
      <c r="F13" s="166"/>
      <c r="G13" s="186"/>
      <c r="H13" s="166"/>
      <c r="I13" s="186"/>
      <c r="J13" s="166"/>
      <c r="K13" s="186"/>
      <c r="L13" s="166"/>
      <c r="M13" s="186"/>
      <c r="N13" s="166"/>
      <c r="O13" s="166"/>
      <c r="P13" s="185"/>
    </row>
    <row r="14" spans="2:18" ht="24.5" customHeight="1" x14ac:dyDescent="0.4">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4">
      <c r="B15" s="29"/>
      <c r="C15" s="25"/>
      <c r="D15" s="25"/>
      <c r="E15" s="25"/>
      <c r="F15" s="25"/>
      <c r="G15" s="25"/>
      <c r="H15" s="25"/>
      <c r="I15" s="25"/>
      <c r="J15" s="25"/>
      <c r="K15" s="25"/>
      <c r="L15" s="25"/>
      <c r="M15" s="25"/>
      <c r="N15" s="25"/>
      <c r="O15" s="25"/>
      <c r="P15" s="181"/>
    </row>
    <row r="16" spans="2:18" ht="8.25" customHeight="1" x14ac:dyDescent="0.4">
      <c r="B16" s="184"/>
      <c r="C16" s="183"/>
      <c r="D16" s="223"/>
      <c r="E16" s="183"/>
      <c r="F16" s="223"/>
      <c r="G16" s="183"/>
      <c r="H16" s="223"/>
      <c r="I16" s="183"/>
      <c r="J16" s="223"/>
      <c r="K16" s="183"/>
      <c r="L16" s="223"/>
      <c r="M16" s="183"/>
      <c r="N16" s="223"/>
      <c r="O16" s="223"/>
      <c r="P16" s="182"/>
    </row>
    <row r="17" spans="2:18" ht="23.75" customHeight="1" x14ac:dyDescent="0.4">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4">
      <c r="B18" s="29"/>
      <c r="C18" s="25"/>
      <c r="D18" s="25"/>
      <c r="E18" s="25"/>
      <c r="F18" s="25"/>
      <c r="G18" s="25"/>
      <c r="H18" s="25"/>
      <c r="I18" s="25"/>
      <c r="J18" s="25"/>
      <c r="K18" s="25"/>
      <c r="L18" s="25"/>
      <c r="M18" s="25"/>
      <c r="N18" s="25"/>
      <c r="O18" s="25"/>
      <c r="P18" s="181"/>
    </row>
    <row r="19" spans="2:18" ht="21.5" customHeight="1" x14ac:dyDescent="0.4">
      <c r="B19" s="860" t="s">
        <v>3</v>
      </c>
      <c r="C19" s="1027"/>
      <c r="D19" s="1016" t="s">
        <v>115</v>
      </c>
      <c r="E19" s="1017"/>
      <c r="F19" s="1017"/>
      <c r="G19" s="1017"/>
      <c r="H19" s="1017"/>
      <c r="I19" s="1017"/>
      <c r="J19" s="1017"/>
      <c r="K19" s="1017"/>
      <c r="L19" s="1017"/>
      <c r="M19" s="1017"/>
      <c r="N19" s="1017"/>
      <c r="O19" s="1017"/>
      <c r="P19" s="1018"/>
    </row>
    <row r="20" spans="2:18" ht="8.25" customHeight="1" x14ac:dyDescent="0.4">
      <c r="B20" s="1028"/>
      <c r="C20" s="1029"/>
      <c r="D20" s="1030"/>
      <c r="E20" s="1031"/>
      <c r="F20" s="1031"/>
      <c r="G20" s="1031"/>
      <c r="H20" s="1031"/>
      <c r="I20" s="1031"/>
      <c r="J20" s="1031"/>
      <c r="K20" s="1031"/>
      <c r="L20" s="1031"/>
      <c r="M20" s="1031"/>
      <c r="N20" s="1031"/>
      <c r="O20" s="1031"/>
      <c r="P20" s="1032"/>
    </row>
    <row r="21" spans="2:18" ht="3" customHeight="1" x14ac:dyDescent="0.4">
      <c r="B21" s="99"/>
      <c r="C21" s="78"/>
      <c r="D21" s="199"/>
      <c r="E21" s="199"/>
      <c r="F21" s="199"/>
      <c r="G21" s="199"/>
      <c r="H21" s="199"/>
      <c r="I21" s="199"/>
      <c r="J21" s="199"/>
      <c r="K21" s="199"/>
      <c r="L21" s="199"/>
      <c r="M21" s="199"/>
      <c r="N21" s="199"/>
      <c r="O21" s="199"/>
      <c r="P21" s="222"/>
    </row>
    <row r="22" spans="2:18" ht="23.25" customHeight="1" x14ac:dyDescent="0.4">
      <c r="B22" s="1022" t="s">
        <v>122</v>
      </c>
      <c r="C22" s="1023"/>
      <c r="D22" s="165">
        <f>SUMPRODUCT(($G$2=TX_NEW!$E$2:$E$350)*(TX_NEW!AH$2:AH$350))</f>
        <v>0</v>
      </c>
      <c r="F22" s="167"/>
      <c r="G22" s="167"/>
      <c r="H22" s="167"/>
      <c r="I22" s="167"/>
      <c r="J22" s="167"/>
      <c r="K22" s="167"/>
      <c r="L22" s="167"/>
      <c r="M22" s="167"/>
      <c r="N22" s="167"/>
      <c r="O22" s="167"/>
      <c r="P22" s="197"/>
    </row>
    <row r="23" spans="2:18" ht="5.25" customHeight="1" x14ac:dyDescent="0.4">
      <c r="B23" s="160"/>
      <c r="C23" s="59"/>
      <c r="F23" s="167"/>
      <c r="G23" s="167"/>
      <c r="H23" s="167"/>
      <c r="I23" s="167"/>
      <c r="J23" s="167"/>
      <c r="K23" s="167"/>
      <c r="L23" s="167"/>
      <c r="M23" s="167"/>
      <c r="N23" s="167"/>
      <c r="O23" s="167"/>
      <c r="P23" s="197"/>
    </row>
    <row r="24" spans="2:18" ht="27.75" customHeight="1" x14ac:dyDescent="0.4">
      <c r="B24" s="939" t="s">
        <v>3</v>
      </c>
      <c r="C24" s="939"/>
      <c r="D24" s="940" t="s">
        <v>123</v>
      </c>
      <c r="E24" s="941"/>
      <c r="F24" s="941"/>
      <c r="G24" s="941"/>
      <c r="H24" s="941"/>
      <c r="I24" s="941"/>
      <c r="J24" s="941"/>
      <c r="K24" s="941"/>
      <c r="L24" s="941"/>
      <c r="M24" s="941"/>
      <c r="N24" s="941"/>
      <c r="O24" s="941"/>
      <c r="P24" s="222"/>
    </row>
    <row r="25" spans="2:18" ht="6" customHeight="1" x14ac:dyDescent="0.4">
      <c r="B25" s="244"/>
      <c r="C25" s="223"/>
      <c r="D25" s="223"/>
      <c r="E25" s="223"/>
      <c r="F25" s="223"/>
      <c r="G25" s="223"/>
      <c r="H25" s="223"/>
      <c r="I25" s="223"/>
      <c r="J25" s="223"/>
      <c r="K25" s="223"/>
      <c r="L25" s="223"/>
      <c r="M25" s="223"/>
      <c r="N25" s="223"/>
      <c r="O25" s="223"/>
      <c r="P25" s="222"/>
    </row>
    <row r="26" spans="2:18" ht="23" customHeight="1" x14ac:dyDescent="0.4">
      <c r="B26" s="39"/>
      <c r="D26" s="1033" t="s">
        <v>42</v>
      </c>
      <c r="E26" s="1034"/>
      <c r="F26" s="587" cm="1">
        <f t="array" ref="F26">SUMPRODUCT(($G$2=TX_NEW!$E$2:$E$350)*(TX_NEW!AI$2:AI$350))</f>
        <v>0</v>
      </c>
      <c r="G26" s="177"/>
      <c r="H26" s="177"/>
      <c r="I26" s="177"/>
      <c r="J26" s="177"/>
      <c r="K26" s="177"/>
      <c r="L26" s="177"/>
      <c r="M26" s="177"/>
      <c r="N26" s="177"/>
      <c r="O26" s="177"/>
      <c r="P26" s="197"/>
    </row>
    <row r="27" spans="2:18" ht="5.25" customHeight="1" x14ac:dyDescent="0.4">
      <c r="B27" s="29"/>
      <c r="C27" s="25"/>
      <c r="D27" s="25"/>
      <c r="E27" s="25"/>
      <c r="F27" s="25"/>
      <c r="G27" s="25"/>
      <c r="H27" s="25"/>
      <c r="I27" s="25"/>
      <c r="J27" s="25"/>
      <c r="K27" s="25"/>
      <c r="L27" s="25"/>
      <c r="M27" s="25"/>
      <c r="N27" s="25"/>
      <c r="O27" s="25"/>
      <c r="P27" s="245"/>
    </row>
    <row r="28" spans="2:18" ht="6" customHeight="1" x14ac:dyDescent="0.4">
      <c r="B28" s="244"/>
      <c r="C28" s="223"/>
      <c r="D28" s="223"/>
      <c r="E28" s="223"/>
      <c r="F28" s="223"/>
      <c r="G28" s="223"/>
      <c r="H28" s="223"/>
      <c r="I28" s="223"/>
      <c r="J28" s="223"/>
      <c r="K28" s="223"/>
      <c r="L28" s="223"/>
      <c r="M28" s="223"/>
      <c r="N28" s="223"/>
      <c r="O28" s="223"/>
      <c r="P28" s="222"/>
    </row>
    <row r="29" spans="2:18" ht="21" customHeight="1" x14ac:dyDescent="0.4">
      <c r="B29" s="39"/>
      <c r="D29" s="1033" t="s">
        <v>43</v>
      </c>
      <c r="E29" s="1034"/>
      <c r="F29" s="587" cm="1">
        <f t="array" ref="F29">SUMPRODUCT(($G$2=TX_NEW!$E$2:$E$350)*(TX_NEW!AJ$2:AJ$350))</f>
        <v>0</v>
      </c>
      <c r="G29" s="177"/>
      <c r="H29" s="177"/>
      <c r="I29" s="177"/>
      <c r="J29" s="177"/>
      <c r="K29" s="177"/>
      <c r="L29" s="177"/>
      <c r="M29" s="177"/>
      <c r="N29" s="177"/>
      <c r="O29" s="177"/>
      <c r="P29" s="197"/>
    </row>
    <row r="30" spans="2:18" ht="6" customHeight="1" x14ac:dyDescent="0.4">
      <c r="B30" s="29"/>
      <c r="C30" s="25"/>
      <c r="D30" s="25"/>
      <c r="E30" s="25"/>
      <c r="F30" s="25"/>
      <c r="G30" s="25"/>
      <c r="H30" s="25"/>
      <c r="I30" s="25"/>
      <c r="J30" s="25"/>
      <c r="K30" s="25"/>
      <c r="L30" s="25"/>
      <c r="M30" s="25"/>
      <c r="N30" s="25"/>
      <c r="O30" s="25"/>
      <c r="P30" s="245"/>
      <c r="Q30" s="266"/>
      <c r="R30" s="266"/>
    </row>
    <row r="31" spans="2:18" ht="8.25" customHeight="1" x14ac:dyDescent="0.4">
      <c r="B31" s="244"/>
      <c r="C31" s="223"/>
      <c r="D31" s="223"/>
      <c r="E31" s="223"/>
      <c r="F31" s="223"/>
      <c r="G31" s="223"/>
      <c r="H31" s="223"/>
      <c r="I31" s="223"/>
      <c r="J31" s="223"/>
      <c r="K31" s="223"/>
      <c r="L31" s="223"/>
      <c r="M31" s="223"/>
      <c r="N31" s="223"/>
      <c r="O31" s="223"/>
      <c r="P31" s="222"/>
    </row>
    <row r="32" spans="2:18" ht="21.75" customHeight="1" x14ac:dyDescent="0.4">
      <c r="B32" s="39"/>
      <c r="D32" s="1033" t="s">
        <v>44</v>
      </c>
      <c r="E32" s="1034"/>
      <c r="F32" s="587" cm="1">
        <f t="array" ref="F32">SUMPRODUCT(($G$2=TX_NEW!$E$2:$E$350)*(TX_NEW!AK$2:AK$350))</f>
        <v>0</v>
      </c>
      <c r="G32" s="177"/>
      <c r="H32" s="177"/>
      <c r="I32" s="177"/>
      <c r="J32" s="177"/>
      <c r="K32" s="177"/>
      <c r="L32" s="177"/>
      <c r="M32" s="177"/>
      <c r="N32" s="177"/>
      <c r="O32" s="177"/>
      <c r="P32" s="197"/>
    </row>
    <row r="33" spans="1:17" ht="8.25" customHeight="1" x14ac:dyDescent="0.4">
      <c r="B33" s="29"/>
      <c r="C33" s="25"/>
      <c r="D33" s="25"/>
      <c r="E33" s="25"/>
      <c r="F33" s="25"/>
      <c r="G33" s="25"/>
      <c r="H33" s="25"/>
      <c r="I33" s="25"/>
      <c r="J33" s="25"/>
      <c r="K33" s="25"/>
      <c r="L33" s="25"/>
      <c r="M33" s="25"/>
      <c r="N33" s="25"/>
      <c r="O33" s="25"/>
      <c r="P33" s="245"/>
    </row>
    <row r="34" spans="1:17" ht="4.5" customHeight="1" x14ac:dyDescent="0.4">
      <c r="B34" s="244"/>
      <c r="C34" s="223"/>
      <c r="D34" s="223"/>
      <c r="E34" s="223"/>
      <c r="F34" s="223"/>
      <c r="G34" s="223"/>
      <c r="H34" s="223"/>
      <c r="I34" s="223"/>
      <c r="J34" s="223"/>
      <c r="K34" s="223"/>
      <c r="L34" s="223"/>
      <c r="M34" s="223"/>
      <c r="N34" s="223"/>
      <c r="O34" s="223"/>
      <c r="P34" s="222"/>
    </row>
    <row r="35" spans="1:17" ht="20.25" customHeight="1" x14ac:dyDescent="0.4">
      <c r="B35" s="39"/>
      <c r="D35" s="1033" t="s">
        <v>45</v>
      </c>
      <c r="E35" s="1034"/>
      <c r="F35" s="587" cm="1">
        <f t="array" ref="F35">SUMPRODUCT(($G$2=TX_NEW!$E$2:$E$350)*(TX_NEW!AL$2:AL$350))</f>
        <v>0</v>
      </c>
      <c r="G35" s="177"/>
      <c r="H35" s="177"/>
      <c r="I35" s="177"/>
      <c r="J35" s="177"/>
      <c r="K35" s="177"/>
      <c r="L35" s="177"/>
      <c r="M35" s="177"/>
      <c r="N35" s="177"/>
      <c r="O35" s="177"/>
      <c r="P35" s="197"/>
    </row>
    <row r="36" spans="1:17" ht="6.75" customHeight="1" x14ac:dyDescent="0.4">
      <c r="B36" s="29"/>
      <c r="C36" s="25"/>
      <c r="D36" s="25"/>
      <c r="E36" s="25"/>
      <c r="F36" s="25"/>
      <c r="G36" s="25"/>
      <c r="H36" s="25"/>
      <c r="I36" s="25"/>
      <c r="J36" s="25"/>
      <c r="K36" s="25"/>
      <c r="L36" s="25"/>
      <c r="M36" s="25"/>
      <c r="N36" s="25"/>
      <c r="O36" s="25"/>
      <c r="P36" s="245"/>
    </row>
    <row r="37" spans="1:17" ht="8.25" customHeight="1" x14ac:dyDescent="0.4">
      <c r="A37" s="22"/>
      <c r="B37" s="39"/>
      <c r="C37" s="223"/>
      <c r="D37" s="223"/>
      <c r="E37" s="223"/>
      <c r="F37" s="223"/>
      <c r="G37" s="223"/>
      <c r="H37" s="223"/>
      <c r="I37" s="223"/>
      <c r="J37" s="223"/>
      <c r="K37" s="223"/>
      <c r="L37" s="223"/>
      <c r="M37" s="223"/>
      <c r="N37" s="223"/>
      <c r="O37" s="223"/>
      <c r="P37" s="222"/>
    </row>
    <row r="38" spans="1:17" ht="23.25" customHeight="1" x14ac:dyDescent="0.4">
      <c r="B38" s="39"/>
      <c r="C38" s="1048" t="s">
        <v>46</v>
      </c>
      <c r="D38" s="1048"/>
      <c r="E38" s="1049"/>
      <c r="F38" s="587" cm="1">
        <f t="array" ref="F38">SUMPRODUCT(($G$2=TX_NEW!$E$2:$E$350)*(TX_NEW!AM$2:AM$350))</f>
        <v>0</v>
      </c>
      <c r="G38" s="177"/>
      <c r="H38" s="177"/>
      <c r="I38" s="177"/>
      <c r="J38" s="177"/>
      <c r="K38" s="177"/>
      <c r="L38" s="177"/>
      <c r="M38" s="177"/>
      <c r="N38" s="177"/>
      <c r="O38" s="177"/>
      <c r="P38" s="197"/>
    </row>
    <row r="39" spans="1:17" ht="10.5" customHeight="1" x14ac:dyDescent="0.4">
      <c r="B39" s="29"/>
      <c r="C39" s="25"/>
      <c r="D39" s="25"/>
      <c r="E39" s="25"/>
      <c r="F39" s="25"/>
      <c r="G39" s="25"/>
      <c r="H39" s="25"/>
      <c r="I39" s="25"/>
      <c r="J39" s="25"/>
      <c r="K39" s="25"/>
      <c r="L39" s="25"/>
      <c r="M39" s="25"/>
      <c r="N39" s="25"/>
      <c r="O39" s="25"/>
      <c r="P39" s="245"/>
    </row>
    <row r="40" spans="1:17" ht="8.25" customHeight="1" x14ac:dyDescent="0.4">
      <c r="B40" s="166"/>
      <c r="C40" s="166"/>
      <c r="D40" s="166"/>
      <c r="E40" s="166"/>
      <c r="F40" s="166"/>
      <c r="G40" s="166"/>
      <c r="H40" s="166"/>
      <c r="I40" s="166"/>
      <c r="J40" s="166"/>
      <c r="K40" s="166"/>
      <c r="L40" s="166"/>
      <c r="M40" s="166"/>
      <c r="N40" s="166"/>
      <c r="O40" s="166"/>
      <c r="P40" s="166"/>
    </row>
    <row r="41" spans="1:17" ht="23.25" customHeight="1" x14ac:dyDescent="0.4">
      <c r="B41" s="851" t="str">
        <f>CONCATENATE(K2,": TX_CURR")</f>
        <v>DSD: TX_CURR</v>
      </c>
      <c r="C41" s="959"/>
      <c r="D41" s="959"/>
      <c r="E41" s="959"/>
      <c r="F41" s="959"/>
      <c r="G41" s="959"/>
      <c r="H41" s="959"/>
      <c r="I41" s="959"/>
      <c r="J41" s="959"/>
      <c r="K41" s="959"/>
      <c r="L41" s="959"/>
      <c r="M41" s="959"/>
      <c r="N41" s="959"/>
      <c r="O41" s="959"/>
      <c r="P41" s="959"/>
    </row>
    <row r="42" spans="1:17" x14ac:dyDescent="0.4">
      <c r="B42" s="860" t="s">
        <v>0</v>
      </c>
      <c r="C42" s="861"/>
      <c r="D42" s="1016" t="s">
        <v>124</v>
      </c>
      <c r="E42" s="1017"/>
      <c r="F42" s="1017"/>
      <c r="G42" s="1017"/>
      <c r="H42" s="1017"/>
      <c r="I42" s="1017"/>
      <c r="J42" s="1017"/>
      <c r="K42" s="1017"/>
      <c r="L42" s="1017"/>
      <c r="M42" s="1017"/>
      <c r="N42" s="1017"/>
      <c r="O42" s="1017"/>
      <c r="P42" s="1018"/>
    </row>
    <row r="43" spans="1:17" x14ac:dyDescent="0.4">
      <c r="B43" s="862"/>
      <c r="C43" s="913"/>
      <c r="D43" s="1019"/>
      <c r="E43" s="1020"/>
      <c r="F43" s="1020"/>
      <c r="G43" s="1020"/>
      <c r="H43" s="1020"/>
      <c r="I43" s="1020"/>
      <c r="J43" s="1020"/>
      <c r="K43" s="1020"/>
      <c r="L43" s="1020"/>
      <c r="M43" s="1020"/>
      <c r="N43" s="1020"/>
      <c r="O43" s="1020"/>
      <c r="P43" s="1021"/>
    </row>
    <row r="44" spans="1:17" ht="4.5" customHeight="1" x14ac:dyDescent="0.4">
      <c r="B44" s="77"/>
      <c r="C44" s="78"/>
      <c r="D44" s="199"/>
      <c r="E44" s="199"/>
      <c r="F44" s="199"/>
      <c r="G44" s="199"/>
      <c r="H44" s="199"/>
      <c r="I44" s="199"/>
      <c r="J44" s="199"/>
      <c r="K44" s="199"/>
      <c r="L44" s="199"/>
      <c r="M44" s="199"/>
      <c r="N44" s="199"/>
      <c r="O44" s="199"/>
      <c r="P44" s="222"/>
    </row>
    <row r="45" spans="1:17" ht="27" customHeight="1" x14ac:dyDescent="0.4">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4">
      <c r="A46" s="1"/>
      <c r="B46" s="99"/>
      <c r="C46" s="168"/>
      <c r="D46" s="167"/>
      <c r="E46" s="167"/>
      <c r="F46" s="167"/>
      <c r="G46" s="167"/>
      <c r="H46" s="167"/>
      <c r="I46" s="167"/>
      <c r="J46" s="167"/>
      <c r="K46" s="167"/>
      <c r="L46" s="167"/>
      <c r="M46" s="167"/>
      <c r="N46" s="167"/>
      <c r="O46" s="167"/>
      <c r="P46" s="197"/>
      <c r="Q46" s="1"/>
    </row>
    <row r="47" spans="1:17" ht="33.75" customHeight="1" x14ac:dyDescent="0.4">
      <c r="B47" s="864" t="s">
        <v>3</v>
      </c>
      <c r="C47" s="939"/>
      <c r="D47" s="940" t="s">
        <v>116</v>
      </c>
      <c r="E47" s="941"/>
      <c r="F47" s="941"/>
      <c r="G47" s="941"/>
      <c r="H47" s="941"/>
      <c r="I47" s="941"/>
      <c r="J47" s="941"/>
      <c r="K47" s="941"/>
      <c r="L47" s="941"/>
      <c r="M47" s="941"/>
      <c r="N47" s="941"/>
      <c r="O47" s="941"/>
      <c r="P47" s="222"/>
    </row>
    <row r="48" spans="1:17" ht="32.25" customHeight="1" x14ac:dyDescent="0.4">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4">
      <c r="B49" s="187"/>
      <c r="C49" s="186"/>
      <c r="D49" s="166"/>
      <c r="E49" s="186"/>
      <c r="F49" s="166"/>
      <c r="G49" s="186"/>
      <c r="H49" s="166"/>
      <c r="I49" s="186"/>
      <c r="J49" s="166"/>
      <c r="K49" s="186"/>
      <c r="L49" s="166"/>
      <c r="M49" s="186"/>
      <c r="N49" s="166"/>
      <c r="O49" s="166"/>
      <c r="P49" s="185"/>
    </row>
    <row r="50" spans="1:18" ht="27.75" customHeight="1" x14ac:dyDescent="0.4">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4">
      <c r="B51" s="29"/>
      <c r="C51" s="25"/>
      <c r="D51" s="25"/>
      <c r="E51" s="25"/>
      <c r="F51" s="25"/>
      <c r="G51" s="25"/>
      <c r="H51" s="25"/>
      <c r="I51" s="25"/>
      <c r="J51" s="25"/>
      <c r="K51" s="25"/>
      <c r="L51" s="25"/>
      <c r="M51" s="25"/>
      <c r="N51" s="25"/>
      <c r="O51" s="25"/>
      <c r="P51" s="181"/>
    </row>
    <row r="52" spans="1:18" ht="10.5" customHeight="1" x14ac:dyDescent="0.4">
      <c r="B52" s="184"/>
      <c r="C52" s="183"/>
      <c r="D52" s="223"/>
      <c r="E52" s="183"/>
      <c r="F52" s="223"/>
      <c r="G52" s="183"/>
      <c r="H52" s="223"/>
      <c r="I52" s="183"/>
      <c r="J52" s="223"/>
      <c r="K52" s="183"/>
      <c r="L52" s="223"/>
      <c r="M52" s="183"/>
      <c r="N52" s="223"/>
      <c r="O52" s="223"/>
      <c r="P52" s="182"/>
    </row>
    <row r="53" spans="1:18" ht="23.25" customHeight="1" x14ac:dyDescent="0.4">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4">
      <c r="B54" s="29"/>
      <c r="C54" s="25"/>
      <c r="D54" s="25"/>
      <c r="E54" s="25"/>
      <c r="F54" s="25"/>
      <c r="G54" s="25"/>
      <c r="H54" s="25"/>
      <c r="I54" s="25"/>
      <c r="J54" s="25"/>
      <c r="K54" s="25"/>
      <c r="L54" s="25"/>
      <c r="M54" s="25"/>
      <c r="N54" s="25"/>
      <c r="O54" s="25"/>
      <c r="P54" s="181"/>
      <c r="R54" s="266"/>
    </row>
    <row r="55" spans="1:18" ht="26.25" customHeight="1" x14ac:dyDescent="0.4">
      <c r="B55" s="860" t="s">
        <v>3</v>
      </c>
      <c r="C55" s="1027"/>
      <c r="D55" s="1036" t="s">
        <v>125</v>
      </c>
      <c r="E55" s="1037"/>
      <c r="F55" s="1037"/>
      <c r="G55" s="1037"/>
      <c r="H55" s="1037"/>
      <c r="I55" s="1037"/>
      <c r="J55" s="1037"/>
      <c r="K55" s="1037"/>
      <c r="L55" s="1037"/>
      <c r="M55" s="1037"/>
      <c r="N55" s="1037"/>
      <c r="O55" s="1037"/>
      <c r="P55" s="1038"/>
    </row>
    <row r="56" spans="1:18" ht="8.25" customHeight="1" x14ac:dyDescent="0.4">
      <c r="B56" s="862"/>
      <c r="C56" s="1035"/>
      <c r="D56" s="1039"/>
      <c r="E56" s="1040"/>
      <c r="F56" s="1040"/>
      <c r="G56" s="1040"/>
      <c r="H56" s="1040"/>
      <c r="I56" s="1040"/>
      <c r="J56" s="1040"/>
      <c r="K56" s="1040"/>
      <c r="L56" s="1040"/>
      <c r="M56" s="1040"/>
      <c r="N56" s="1040"/>
      <c r="O56" s="1040"/>
      <c r="P56" s="1041"/>
    </row>
    <row r="57" spans="1:18" ht="25.5" customHeight="1" x14ac:dyDescent="0.4">
      <c r="B57" s="1042"/>
      <c r="C57" s="1043"/>
      <c r="D57" s="1044" t="s">
        <v>126</v>
      </c>
      <c r="E57" s="1044"/>
      <c r="F57" s="1044"/>
      <c r="G57" s="1044" t="s">
        <v>127</v>
      </c>
      <c r="H57" s="1044"/>
      <c r="I57" s="1044"/>
      <c r="J57" s="1044" t="s">
        <v>128</v>
      </c>
      <c r="K57" s="1044"/>
      <c r="L57" s="1044"/>
      <c r="M57" s="1045"/>
      <c r="N57" s="1046"/>
      <c r="O57" s="1046"/>
      <c r="P57" s="1047"/>
    </row>
    <row r="58" spans="1:18" ht="31.25" customHeight="1" x14ac:dyDescent="0.4">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4">
      <c r="B59" s="265"/>
      <c r="C59" s="291"/>
      <c r="D59" s="292"/>
      <c r="E59" s="199"/>
      <c r="F59" s="291"/>
      <c r="G59" s="292"/>
      <c r="H59" s="199"/>
      <c r="I59" s="291"/>
      <c r="J59" s="292"/>
      <c r="K59" s="199"/>
      <c r="L59" s="291"/>
      <c r="M59" s="199"/>
      <c r="N59" s="199"/>
      <c r="O59" s="199"/>
      <c r="P59" s="222"/>
    </row>
    <row r="60" spans="1:18" ht="27.75" customHeight="1" x14ac:dyDescent="0.4">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4">
      <c r="B61" s="265"/>
      <c r="C61" s="291"/>
      <c r="D61" s="295"/>
      <c r="E61" s="534"/>
      <c r="F61" s="535"/>
      <c r="G61" s="536"/>
      <c r="H61" s="534"/>
      <c r="I61" s="535"/>
      <c r="J61" s="536"/>
      <c r="K61" s="534"/>
      <c r="L61" s="535"/>
      <c r="M61" s="167"/>
      <c r="N61" s="167"/>
      <c r="O61" s="167"/>
      <c r="P61" s="197"/>
    </row>
    <row r="62" spans="1:18" ht="25.5" customHeight="1" x14ac:dyDescent="0.4">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4">
      <c r="B63" s="298"/>
      <c r="C63" s="299"/>
      <c r="D63" s="39"/>
      <c r="F63" s="296"/>
      <c r="G63" s="295"/>
      <c r="H63" s="167"/>
      <c r="I63" s="296"/>
      <c r="J63" s="295"/>
      <c r="K63" s="167"/>
      <c r="L63" s="296"/>
      <c r="M63" s="167"/>
      <c r="N63" s="167"/>
      <c r="O63" s="167"/>
      <c r="P63" s="197"/>
    </row>
    <row r="64" spans="1:18" ht="3" customHeight="1" x14ac:dyDescent="0.4">
      <c r="B64" s="293"/>
      <c r="C64" s="300"/>
      <c r="D64" s="29"/>
      <c r="E64" s="25"/>
      <c r="F64" s="301"/>
      <c r="G64" s="302"/>
      <c r="H64" s="269"/>
      <c r="I64" s="301"/>
      <c r="J64" s="302"/>
      <c r="K64" s="269"/>
      <c r="L64" s="301"/>
      <c r="M64" s="167"/>
      <c r="N64" s="167"/>
      <c r="O64" s="167"/>
      <c r="P64" s="197"/>
    </row>
    <row r="65" spans="2:18" x14ac:dyDescent="0.4">
      <c r="B65" s="298"/>
      <c r="C65" s="59"/>
      <c r="F65" s="167"/>
      <c r="G65" s="167"/>
      <c r="H65" s="167"/>
      <c r="I65" s="167"/>
      <c r="J65" s="167"/>
      <c r="K65" s="167"/>
      <c r="L65" s="167"/>
      <c r="M65" s="167"/>
      <c r="N65" s="167"/>
      <c r="O65" s="167"/>
      <c r="P65" s="197"/>
    </row>
    <row r="66" spans="2:18" ht="38.25" customHeight="1" x14ac:dyDescent="0.4">
      <c r="B66" s="939" t="s">
        <v>3</v>
      </c>
      <c r="C66" s="939"/>
      <c r="D66" s="940" t="s">
        <v>123</v>
      </c>
      <c r="E66" s="941"/>
      <c r="F66" s="941"/>
      <c r="G66" s="941"/>
      <c r="H66" s="941"/>
      <c r="I66" s="941"/>
      <c r="J66" s="941"/>
      <c r="K66" s="941"/>
      <c r="L66" s="941"/>
      <c r="M66" s="941"/>
      <c r="N66" s="941"/>
      <c r="O66" s="941"/>
      <c r="P66" s="222"/>
    </row>
    <row r="67" spans="2:18" ht="7.5" customHeight="1" x14ac:dyDescent="0.4">
      <c r="B67" s="244"/>
      <c r="C67" s="223"/>
      <c r="D67" s="223"/>
      <c r="E67" s="223"/>
      <c r="F67" s="223"/>
      <c r="G67" s="223"/>
      <c r="H67" s="223"/>
      <c r="I67" s="223"/>
      <c r="J67" s="223"/>
      <c r="K67" s="223"/>
      <c r="L67" s="223"/>
      <c r="M67" s="223"/>
      <c r="N67" s="223"/>
      <c r="O67" s="223"/>
      <c r="P67" s="222"/>
    </row>
    <row r="68" spans="2:18" ht="24.75" customHeight="1" x14ac:dyDescent="0.4">
      <c r="B68" s="39"/>
      <c r="D68" s="1033" t="s">
        <v>42</v>
      </c>
      <c r="E68" s="1034"/>
      <c r="F68" s="583">
        <f>SUMPRODUCT(($G$2=TX_CURR!$E$2:$E$350)*(TX_CURR!AZ$2:AZ$350))</f>
        <v>0</v>
      </c>
      <c r="G68" s="177"/>
      <c r="H68" s="177"/>
      <c r="I68" s="177"/>
      <c r="J68" s="177"/>
      <c r="K68" s="177"/>
      <c r="L68" s="177"/>
      <c r="M68" s="177"/>
      <c r="N68" s="177"/>
      <c r="O68" s="177"/>
      <c r="P68" s="197"/>
    </row>
    <row r="69" spans="2:18" ht="7.5" customHeight="1" x14ac:dyDescent="0.4">
      <c r="B69" s="29"/>
      <c r="C69" s="25"/>
      <c r="D69" s="25"/>
      <c r="E69" s="25"/>
      <c r="F69" s="25"/>
      <c r="G69" s="25"/>
      <c r="H69" s="25"/>
      <c r="I69" s="25"/>
      <c r="J69" s="25"/>
      <c r="K69" s="25"/>
      <c r="L69" s="25"/>
      <c r="M69" s="25"/>
      <c r="N69" s="25"/>
      <c r="O69" s="25"/>
      <c r="P69" s="245"/>
    </row>
    <row r="70" spans="2:18" ht="6" customHeight="1" x14ac:dyDescent="0.4">
      <c r="B70" s="244"/>
      <c r="C70" s="223"/>
      <c r="D70" s="223"/>
      <c r="E70" s="223"/>
      <c r="F70" s="223"/>
      <c r="G70" s="223"/>
      <c r="H70" s="223"/>
      <c r="I70" s="223"/>
      <c r="J70" s="223"/>
      <c r="K70" s="223"/>
      <c r="L70" s="223"/>
      <c r="M70" s="223"/>
      <c r="N70" s="223"/>
      <c r="O70" s="223"/>
      <c r="P70" s="222"/>
    </row>
    <row r="71" spans="2:18" ht="23.25" customHeight="1" x14ac:dyDescent="0.4">
      <c r="B71" s="39"/>
      <c r="D71" s="1033" t="s">
        <v>43</v>
      </c>
      <c r="E71" s="1034"/>
      <c r="F71" s="583">
        <f>SUMPRODUCT(($G$2=TX_CURR!$E$2:$E$350)*(TX_CURR!BA$2:BA$350))</f>
        <v>0</v>
      </c>
      <c r="G71" s="177"/>
      <c r="H71" s="177"/>
      <c r="I71" s="177"/>
      <c r="J71" s="177"/>
      <c r="K71" s="177"/>
      <c r="L71" s="177"/>
      <c r="M71" s="177"/>
      <c r="N71" s="177"/>
      <c r="O71" s="177"/>
      <c r="P71" s="197"/>
      <c r="Q71" s="266"/>
    </row>
    <row r="72" spans="2:18" ht="6" customHeight="1" x14ac:dyDescent="0.4">
      <c r="B72" s="29"/>
      <c r="C72" s="25"/>
      <c r="D72" s="25"/>
      <c r="E72" s="25"/>
      <c r="F72" s="25"/>
      <c r="G72" s="25"/>
      <c r="H72" s="25"/>
      <c r="I72" s="25"/>
      <c r="J72" s="25"/>
      <c r="K72" s="25"/>
      <c r="L72" s="25"/>
      <c r="M72" s="25"/>
      <c r="N72" s="25"/>
      <c r="O72" s="25"/>
      <c r="P72" s="245"/>
      <c r="R72" s="266"/>
    </row>
    <row r="73" spans="2:18" ht="10.5" customHeight="1" x14ac:dyDescent="0.4">
      <c r="B73" s="244"/>
      <c r="C73" s="223"/>
      <c r="D73" s="223"/>
      <c r="E73" s="223"/>
      <c r="F73" s="223"/>
      <c r="G73" s="223"/>
      <c r="H73" s="223"/>
      <c r="I73" s="223"/>
      <c r="J73" s="223"/>
      <c r="K73" s="223"/>
      <c r="L73" s="223"/>
      <c r="M73" s="223"/>
      <c r="N73" s="223"/>
      <c r="O73" s="223"/>
      <c r="P73" s="222"/>
    </row>
    <row r="74" spans="2:18" ht="28.25" customHeight="1" x14ac:dyDescent="0.4">
      <c r="B74" s="39"/>
      <c r="D74" s="1033" t="s">
        <v>44</v>
      </c>
      <c r="E74" s="1034"/>
      <c r="F74" s="583">
        <f>SUMPRODUCT(($G$2=TX_CURR!$E$2:$E$350)*(TX_CURR!BB$2:BB$350))</f>
        <v>0</v>
      </c>
      <c r="G74" s="177"/>
      <c r="H74" s="177"/>
      <c r="I74" s="177"/>
      <c r="J74" s="177"/>
      <c r="K74" s="177"/>
      <c r="L74" s="177"/>
      <c r="M74" s="177"/>
      <c r="N74" s="177"/>
      <c r="O74" s="177"/>
      <c r="P74" s="197"/>
    </row>
    <row r="75" spans="2:18" ht="8.25" customHeight="1" x14ac:dyDescent="0.4">
      <c r="B75" s="29"/>
      <c r="C75" s="25"/>
      <c r="D75" s="25"/>
      <c r="E75" s="25"/>
      <c r="F75" s="25"/>
      <c r="G75" s="25"/>
      <c r="H75" s="25"/>
      <c r="I75" s="25"/>
      <c r="J75" s="25"/>
      <c r="K75" s="25"/>
      <c r="L75" s="25"/>
      <c r="M75" s="25"/>
      <c r="N75" s="25"/>
      <c r="O75" s="25"/>
      <c r="P75" s="245"/>
    </row>
    <row r="76" spans="2:18" ht="7.5" customHeight="1" x14ac:dyDescent="0.4">
      <c r="B76" s="244"/>
      <c r="C76" s="223"/>
      <c r="D76" s="223"/>
      <c r="E76" s="223"/>
      <c r="F76" s="223"/>
      <c r="G76" s="223"/>
      <c r="H76" s="223"/>
      <c r="I76" s="223"/>
      <c r="J76" s="223"/>
      <c r="K76" s="223"/>
      <c r="L76" s="223"/>
      <c r="M76" s="223"/>
      <c r="N76" s="223"/>
      <c r="O76" s="223"/>
      <c r="P76" s="222"/>
    </row>
    <row r="77" spans="2:18" ht="29.25" customHeight="1" x14ac:dyDescent="0.4">
      <c r="B77" s="39"/>
      <c r="D77" s="1033" t="s">
        <v>45</v>
      </c>
      <c r="E77" s="1034"/>
      <c r="F77" s="583">
        <f>SUMPRODUCT(($G$2=TX_CURR!$E$2:$E$350)*(TX_CURR!BC$2:BC$350))</f>
        <v>0</v>
      </c>
      <c r="G77" s="177"/>
      <c r="H77" s="177"/>
      <c r="I77" s="177"/>
      <c r="J77" s="177"/>
      <c r="K77" s="177"/>
      <c r="L77" s="177"/>
      <c r="M77" s="177"/>
      <c r="N77" s="177"/>
      <c r="O77" s="177"/>
      <c r="P77" s="197"/>
    </row>
    <row r="78" spans="2:18" ht="9" customHeight="1" x14ac:dyDescent="0.4">
      <c r="B78" s="29"/>
      <c r="C78" s="25"/>
      <c r="D78" s="25"/>
      <c r="E78" s="25"/>
      <c r="F78" s="25"/>
      <c r="G78" s="25"/>
      <c r="H78" s="25"/>
      <c r="I78" s="25"/>
      <c r="J78" s="25"/>
      <c r="K78" s="25"/>
      <c r="L78" s="25"/>
      <c r="M78" s="25"/>
      <c r="N78" s="25"/>
      <c r="O78" s="25"/>
      <c r="P78" s="245"/>
    </row>
    <row r="79" spans="2:18" ht="9" customHeight="1" x14ac:dyDescent="0.4">
      <c r="B79" s="39"/>
      <c r="C79" s="223"/>
      <c r="D79" s="223"/>
      <c r="E79" s="223"/>
      <c r="F79" s="223"/>
      <c r="G79" s="223"/>
      <c r="H79" s="223"/>
      <c r="I79" s="223"/>
      <c r="J79" s="223"/>
      <c r="K79" s="223"/>
      <c r="L79" s="223"/>
      <c r="M79" s="223"/>
      <c r="N79" s="223"/>
      <c r="O79" s="223"/>
      <c r="P79" s="222"/>
    </row>
    <row r="80" spans="2:18" ht="28.5" customHeight="1" x14ac:dyDescent="0.4">
      <c r="B80" s="39"/>
      <c r="C80" s="1048" t="s">
        <v>46</v>
      </c>
      <c r="D80" s="1048"/>
      <c r="E80" s="1049"/>
      <c r="F80" s="583">
        <f>SUMPRODUCT(($G$2=TX_CURR!$E$2:$E$350)*(TX_CURR!BD$2:BD$350))</f>
        <v>0</v>
      </c>
      <c r="G80" s="177"/>
      <c r="H80" s="177"/>
      <c r="I80" s="177"/>
      <c r="J80" s="177"/>
      <c r="K80" s="177"/>
      <c r="L80" s="177"/>
      <c r="M80" s="177"/>
      <c r="N80" s="177"/>
      <c r="O80" s="177"/>
      <c r="P80" s="197"/>
    </row>
    <row r="81" spans="1:18" ht="14.25" customHeight="1" x14ac:dyDescent="0.4">
      <c r="B81" s="29"/>
      <c r="C81" s="25"/>
      <c r="D81" s="25"/>
      <c r="E81" s="25"/>
      <c r="F81" s="25"/>
      <c r="G81" s="25"/>
      <c r="H81" s="25"/>
      <c r="I81" s="25"/>
      <c r="J81" s="25"/>
      <c r="K81" s="25"/>
      <c r="L81" s="25"/>
      <c r="M81" s="25"/>
      <c r="N81" s="25"/>
      <c r="O81" s="25"/>
      <c r="P81" s="245"/>
    </row>
    <row r="82" spans="1:18" x14ac:dyDescent="0.4">
      <c r="B82" s="180"/>
      <c r="C82" s="180"/>
      <c r="D82" s="167"/>
      <c r="E82" s="167"/>
      <c r="F82" s="167"/>
      <c r="G82" s="167"/>
      <c r="H82" s="167"/>
      <c r="I82" s="167"/>
      <c r="J82" s="167"/>
      <c r="K82" s="167"/>
      <c r="L82" s="167"/>
      <c r="M82" s="167"/>
      <c r="N82" s="167"/>
      <c r="O82" s="167"/>
      <c r="P82" s="166"/>
    </row>
    <row r="83" spans="1:18" x14ac:dyDescent="0.4">
      <c r="J83" s="176"/>
    </row>
    <row r="85" spans="1:18" ht="23.25" customHeight="1" x14ac:dyDescent="0.4">
      <c r="B85" s="15"/>
      <c r="C85" s="16"/>
      <c r="D85" s="16"/>
      <c r="E85" s="16"/>
      <c r="F85" s="16"/>
      <c r="G85" s="16"/>
      <c r="H85" s="16"/>
      <c r="I85" s="16"/>
      <c r="J85" s="16"/>
      <c r="K85" s="16"/>
      <c r="L85" s="16"/>
      <c r="M85" s="16"/>
      <c r="N85" s="16"/>
      <c r="O85" s="17"/>
      <c r="P85" s="166"/>
    </row>
    <row r="86" spans="1:18" ht="17.25" x14ac:dyDescent="0.4">
      <c r="B86" s="18" t="s">
        <v>34</v>
      </c>
      <c r="C86" s="827" t="str">
        <f>C$2</f>
        <v>Afya Nyota Ya Bonde</v>
      </c>
      <c r="D86" s="827"/>
      <c r="E86" s="827"/>
      <c r="F86" s="827"/>
      <c r="H86" s="828" t="s">
        <v>70</v>
      </c>
      <c r="I86" s="828"/>
      <c r="J86" s="828"/>
      <c r="K86" s="59" t="str">
        <f>K$2</f>
        <v>DSD</v>
      </c>
      <c r="L86" s="205"/>
      <c r="M86" s="6" t="s">
        <v>35</v>
      </c>
      <c r="N86" s="827" t="s">
        <v>36</v>
      </c>
      <c r="O86" s="827"/>
      <c r="P86" s="166"/>
      <c r="Q86" s="266"/>
    </row>
    <row r="87" spans="1:18" ht="24.75" customHeight="1" x14ac:dyDescent="0.4">
      <c r="B87" s="829" t="str">
        <f>CONCATENATE(K$2,": TX_RTT")</f>
        <v>DSD: TX_RTT</v>
      </c>
      <c r="C87" s="830"/>
      <c r="D87" s="830"/>
      <c r="E87" s="830"/>
      <c r="F87" s="830"/>
      <c r="G87" s="830"/>
      <c r="H87" s="830"/>
      <c r="I87" s="830"/>
      <c r="J87" s="830"/>
      <c r="K87" s="830"/>
      <c r="L87" s="830"/>
      <c r="M87" s="830"/>
      <c r="N87" s="830"/>
      <c r="O87" s="830"/>
      <c r="P87" s="830"/>
      <c r="R87" s="266"/>
    </row>
    <row r="88" spans="1:18" ht="24" customHeight="1" x14ac:dyDescent="0.4">
      <c r="B88" s="947" t="s">
        <v>0</v>
      </c>
      <c r="C88" s="948"/>
      <c r="D88" s="949" t="s">
        <v>2060</v>
      </c>
      <c r="E88" s="950"/>
      <c r="F88" s="950"/>
      <c r="G88" s="950"/>
      <c r="H88" s="950"/>
      <c r="I88" s="950"/>
      <c r="J88" s="950"/>
      <c r="K88" s="950"/>
      <c r="L88" s="950"/>
      <c r="M88" s="950"/>
      <c r="N88" s="950"/>
      <c r="O88" s="950"/>
      <c r="P88" s="951"/>
    </row>
    <row r="89" spans="1:18" x14ac:dyDescent="0.4">
      <c r="B89" s="864"/>
      <c r="C89" s="939"/>
      <c r="D89" s="952"/>
      <c r="E89" s="953"/>
      <c r="F89" s="953"/>
      <c r="G89" s="953"/>
      <c r="H89" s="953"/>
      <c r="I89" s="953"/>
      <c r="J89" s="953"/>
      <c r="K89" s="953"/>
      <c r="L89" s="953"/>
      <c r="M89" s="953"/>
      <c r="N89" s="953"/>
      <c r="O89" s="953"/>
      <c r="P89" s="954"/>
    </row>
    <row r="90" spans="1:18" ht="9" customHeight="1" x14ac:dyDescent="0.4">
      <c r="B90" s="77"/>
      <c r="C90" s="78"/>
      <c r="D90" s="199"/>
      <c r="E90" s="199"/>
      <c r="F90" s="199"/>
      <c r="G90" s="199"/>
      <c r="H90" s="199"/>
      <c r="I90" s="199"/>
      <c r="J90" s="199"/>
      <c r="K90" s="199"/>
      <c r="L90" s="199"/>
      <c r="M90" s="199"/>
      <c r="N90" s="199"/>
      <c r="O90" s="199"/>
      <c r="P90" s="222"/>
    </row>
    <row r="91" spans="1:18" ht="24.75" customHeight="1" x14ac:dyDescent="0.4">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4">
      <c r="B92" s="99"/>
      <c r="C92" s="168"/>
      <c r="D92" s="167"/>
      <c r="E92" s="167"/>
      <c r="F92" s="167"/>
      <c r="G92" s="167"/>
      <c r="H92" s="167"/>
      <c r="I92" s="167"/>
      <c r="J92" s="167"/>
      <c r="K92" s="167"/>
      <c r="L92" s="167"/>
      <c r="M92" s="167"/>
      <c r="N92" s="167"/>
      <c r="O92" s="167"/>
      <c r="P92" s="197"/>
    </row>
    <row r="93" spans="1:18" ht="34.5" customHeight="1" x14ac:dyDescent="0.4">
      <c r="B93" s="864" t="s">
        <v>3</v>
      </c>
      <c r="C93" s="939"/>
      <c r="D93" s="940" t="s">
        <v>39</v>
      </c>
      <c r="E93" s="941"/>
      <c r="F93" s="941"/>
      <c r="G93" s="941"/>
      <c r="H93" s="941"/>
      <c r="I93" s="941"/>
      <c r="J93" s="941"/>
      <c r="K93" s="941"/>
      <c r="L93" s="941"/>
      <c r="M93" s="941"/>
      <c r="N93" s="941"/>
      <c r="O93" s="941"/>
      <c r="P93" s="222"/>
    </row>
    <row r="94" spans="1:18" ht="30" customHeight="1" x14ac:dyDescent="0.4">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4">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4">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4">
      <c r="B97" s="29"/>
      <c r="C97" s="25"/>
      <c r="D97" s="25"/>
      <c r="E97" s="25"/>
      <c r="F97" s="25"/>
      <c r="G97" s="25"/>
      <c r="H97" s="25"/>
      <c r="I97" s="25"/>
      <c r="J97" s="25"/>
      <c r="K97" s="25"/>
      <c r="L97" s="25"/>
      <c r="M97" s="25"/>
      <c r="N97" s="25"/>
      <c r="O97" s="25"/>
      <c r="P97" s="181"/>
    </row>
    <row r="98" spans="2:18" ht="9.75" customHeight="1" x14ac:dyDescent="0.4">
      <c r="B98" s="184"/>
      <c r="C98" s="183"/>
      <c r="D98" s="223"/>
      <c r="E98" s="183"/>
      <c r="F98" s="223"/>
      <c r="G98" s="183"/>
      <c r="H98" s="223"/>
      <c r="I98" s="183"/>
      <c r="J98" s="223"/>
      <c r="K98" s="183"/>
      <c r="L98" s="223"/>
      <c r="M98" s="183"/>
      <c r="N98" s="223"/>
      <c r="O98" s="223"/>
      <c r="P98" s="182"/>
    </row>
    <row r="99" spans="2:18" ht="26.25" customHeight="1" x14ac:dyDescent="0.4">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4">
      <c r="B100" s="29"/>
      <c r="C100" s="25"/>
      <c r="D100" s="25"/>
      <c r="E100" s="25"/>
      <c r="F100" s="25"/>
      <c r="G100" s="25"/>
      <c r="H100" s="25"/>
      <c r="I100" s="25"/>
      <c r="J100" s="25"/>
      <c r="K100" s="25"/>
      <c r="L100" s="25"/>
      <c r="M100" s="25"/>
      <c r="N100" s="25"/>
      <c r="O100" s="25"/>
      <c r="P100" s="181"/>
    </row>
    <row r="101" spans="2:18" ht="41.25" customHeight="1" x14ac:dyDescent="0.4">
      <c r="B101" s="939" t="s">
        <v>3</v>
      </c>
      <c r="C101" s="939"/>
      <c r="D101" s="1054" t="s">
        <v>129</v>
      </c>
      <c r="E101" s="950"/>
      <c r="F101" s="950"/>
      <c r="G101" s="950"/>
      <c r="H101" s="950"/>
      <c r="I101" s="950"/>
      <c r="J101" s="950"/>
      <c r="K101" s="950"/>
      <c r="L101" s="950"/>
      <c r="M101" s="950"/>
      <c r="N101" s="950"/>
      <c r="O101" s="950"/>
      <c r="P101" s="222"/>
    </row>
    <row r="102" spans="2:18" ht="9" customHeight="1" x14ac:dyDescent="0.4">
      <c r="B102" s="244"/>
      <c r="C102" s="223"/>
      <c r="D102" s="223"/>
      <c r="E102" s="223"/>
      <c r="F102" s="223"/>
      <c r="G102" s="223"/>
      <c r="H102" s="223"/>
      <c r="I102" s="223"/>
      <c r="J102" s="223"/>
      <c r="K102" s="223"/>
      <c r="L102" s="223"/>
      <c r="M102" s="223"/>
      <c r="N102" s="223"/>
      <c r="O102" s="223"/>
      <c r="P102" s="222"/>
    </row>
    <row r="103" spans="2:18" ht="24" customHeight="1" x14ac:dyDescent="0.4">
      <c r="B103" s="39"/>
      <c r="D103" s="1033" t="s">
        <v>42</v>
      </c>
      <c r="E103" s="1034"/>
      <c r="F103" s="583">
        <f>SUMPRODUCT(($G$2=TX_RTT!$E$2:$E$350)*(TX_RTT!AH$2:AH$350))</f>
        <v>0</v>
      </c>
      <c r="G103" s="177"/>
      <c r="H103" s="177"/>
      <c r="I103" s="177"/>
      <c r="J103" s="177"/>
      <c r="K103" s="177"/>
      <c r="L103" s="177"/>
      <c r="M103" s="177"/>
      <c r="N103" s="177"/>
      <c r="O103" s="177"/>
      <c r="P103" s="197"/>
    </row>
    <row r="104" spans="2:18" x14ac:dyDescent="0.4">
      <c r="B104" s="29"/>
      <c r="C104" s="25"/>
      <c r="D104" s="25"/>
      <c r="E104" s="25"/>
      <c r="F104" s="25"/>
      <c r="G104" s="25"/>
      <c r="H104" s="25"/>
      <c r="I104" s="25"/>
      <c r="J104" s="25"/>
      <c r="K104" s="25"/>
      <c r="L104" s="25"/>
      <c r="M104" s="25"/>
      <c r="N104" s="25"/>
      <c r="O104" s="25"/>
      <c r="P104" s="245"/>
    </row>
    <row r="105" spans="2:18" ht="9.75" customHeight="1" x14ac:dyDescent="0.4">
      <c r="B105" s="244"/>
      <c r="C105" s="223"/>
      <c r="D105" s="223"/>
      <c r="E105" s="223"/>
      <c r="F105" s="223"/>
      <c r="G105" s="223"/>
      <c r="H105" s="223"/>
      <c r="I105" s="223"/>
      <c r="J105" s="223"/>
      <c r="K105" s="223"/>
      <c r="L105" s="223"/>
      <c r="M105" s="223"/>
      <c r="N105" s="223"/>
      <c r="O105" s="223"/>
      <c r="P105" s="222"/>
    </row>
    <row r="106" spans="2:18" ht="25.5" customHeight="1" x14ac:dyDescent="0.4">
      <c r="B106" s="39"/>
      <c r="D106" s="1033" t="s">
        <v>43</v>
      </c>
      <c r="E106" s="1034"/>
      <c r="F106" s="583">
        <f>SUMPRODUCT(($G$2=TX_RTT!$E$2:$E$350)*(TX_RTT!AI$2:AI$350))</f>
        <v>0</v>
      </c>
      <c r="G106" s="177"/>
      <c r="H106" s="177"/>
      <c r="I106" s="177"/>
      <c r="J106" s="177"/>
      <c r="K106" s="177"/>
      <c r="L106" s="177"/>
      <c r="M106" s="177"/>
      <c r="N106" s="177"/>
      <c r="O106" s="177"/>
      <c r="P106" s="197"/>
    </row>
    <row r="107" spans="2:18" ht="9.75" customHeight="1" x14ac:dyDescent="0.4">
      <c r="B107" s="29"/>
      <c r="C107" s="25"/>
      <c r="D107" s="25"/>
      <c r="E107" s="25"/>
      <c r="F107" s="25"/>
      <c r="G107" s="25"/>
      <c r="H107" s="25"/>
      <c r="I107" s="25"/>
      <c r="J107" s="25"/>
      <c r="K107" s="25"/>
      <c r="L107" s="25"/>
      <c r="M107" s="25"/>
      <c r="N107" s="25"/>
      <c r="O107" s="25"/>
      <c r="P107" s="245"/>
    </row>
    <row r="108" spans="2:18" ht="13.5" customHeight="1" x14ac:dyDescent="0.4">
      <c r="B108" s="244"/>
      <c r="C108" s="223"/>
      <c r="D108" s="223"/>
      <c r="E108" s="223"/>
      <c r="F108" s="223"/>
      <c r="G108" s="223"/>
      <c r="H108" s="223"/>
      <c r="I108" s="223"/>
      <c r="J108" s="223"/>
      <c r="K108" s="223"/>
      <c r="L108" s="223"/>
      <c r="M108" s="223"/>
      <c r="N108" s="223"/>
      <c r="O108" s="223"/>
      <c r="P108" s="222"/>
    </row>
    <row r="109" spans="2:18" ht="24.75" customHeight="1" x14ac:dyDescent="0.4">
      <c r="B109" s="39"/>
      <c r="D109" s="1033" t="s">
        <v>44</v>
      </c>
      <c r="E109" s="1034"/>
      <c r="F109" s="583">
        <f>SUMPRODUCT(($G$2=TX_RTT!$E$2:$E$350)*(TX_RTT!AJ$2:AJ$350))</f>
        <v>0</v>
      </c>
      <c r="G109" s="177"/>
      <c r="H109" s="177"/>
      <c r="I109" s="177"/>
      <c r="J109" s="177"/>
      <c r="K109" s="177"/>
      <c r="L109" s="177"/>
      <c r="M109" s="177"/>
      <c r="N109" s="177"/>
      <c r="O109" s="177"/>
      <c r="P109" s="197"/>
      <c r="Q109" s="266"/>
    </row>
    <row r="110" spans="2:18" x14ac:dyDescent="0.4">
      <c r="B110" s="29"/>
      <c r="C110" s="25"/>
      <c r="D110" s="25"/>
      <c r="E110" s="25"/>
      <c r="F110" s="25"/>
      <c r="G110" s="25"/>
      <c r="H110" s="25"/>
      <c r="I110" s="25"/>
      <c r="J110" s="25"/>
      <c r="K110" s="25"/>
      <c r="L110" s="25"/>
      <c r="M110" s="25"/>
      <c r="N110" s="25"/>
      <c r="O110" s="25"/>
      <c r="P110" s="245"/>
      <c r="R110" s="266"/>
    </row>
    <row r="111" spans="2:18" ht="6" customHeight="1" x14ac:dyDescent="0.4">
      <c r="B111" s="244"/>
      <c r="C111" s="223"/>
      <c r="D111" s="223"/>
      <c r="E111" s="223"/>
      <c r="F111" s="223"/>
      <c r="G111" s="223"/>
      <c r="H111" s="223"/>
      <c r="I111" s="223"/>
      <c r="J111" s="223"/>
      <c r="K111" s="223"/>
      <c r="L111" s="223"/>
      <c r="M111" s="223"/>
      <c r="N111" s="223"/>
      <c r="O111" s="223"/>
      <c r="P111" s="222"/>
    </row>
    <row r="112" spans="2:18" ht="27.75" customHeight="1" x14ac:dyDescent="0.4">
      <c r="B112" s="39"/>
      <c r="D112" s="1033" t="s">
        <v>45</v>
      </c>
      <c r="E112" s="1034"/>
      <c r="F112" s="583">
        <f>SUMPRODUCT(($G$2=TX_RTT!$E$2:$E$350)*(TX_RTT!AK$2:AK$350))</f>
        <v>0</v>
      </c>
      <c r="G112" s="177"/>
      <c r="H112" s="177"/>
      <c r="I112" s="177"/>
      <c r="J112" s="177"/>
      <c r="K112" s="177"/>
      <c r="L112" s="177"/>
      <c r="M112" s="177"/>
      <c r="N112" s="177"/>
      <c r="O112" s="177"/>
      <c r="P112" s="197"/>
    </row>
    <row r="113" spans="1:17" ht="8.25" customHeight="1" x14ac:dyDescent="0.4">
      <c r="B113" s="29"/>
      <c r="C113" s="25"/>
      <c r="D113" s="25"/>
      <c r="E113" s="25"/>
      <c r="F113" s="25"/>
      <c r="G113" s="25"/>
      <c r="H113" s="25"/>
      <c r="I113" s="25"/>
      <c r="J113" s="25"/>
      <c r="K113" s="25"/>
      <c r="L113" s="25"/>
      <c r="M113" s="25"/>
      <c r="N113" s="25"/>
      <c r="O113" s="25"/>
      <c r="P113" s="245"/>
    </row>
    <row r="114" spans="1:17" ht="11.25" customHeight="1" x14ac:dyDescent="0.4">
      <c r="B114" s="39"/>
      <c r="C114" s="223"/>
      <c r="D114" s="223"/>
      <c r="E114" s="223"/>
      <c r="F114" s="223"/>
      <c r="G114" s="223"/>
      <c r="H114" s="223"/>
      <c r="I114" s="223"/>
      <c r="J114" s="223"/>
      <c r="K114" s="223"/>
      <c r="L114" s="223"/>
      <c r="M114" s="223"/>
      <c r="N114" s="223"/>
      <c r="O114" s="223"/>
      <c r="P114" s="222"/>
    </row>
    <row r="115" spans="1:17" ht="32.25" customHeight="1" x14ac:dyDescent="0.4">
      <c r="B115" s="39"/>
      <c r="C115" s="1050" t="s">
        <v>46</v>
      </c>
      <c r="D115" s="1050"/>
      <c r="E115" s="1051"/>
      <c r="F115" s="583">
        <f>SUMPRODUCT(($G$2=TX_RTT!$E$2:$E$350)*(TX_RTT!AL$2:AL$350))</f>
        <v>0</v>
      </c>
      <c r="G115" s="177"/>
      <c r="H115" s="177"/>
      <c r="I115" s="177"/>
      <c r="J115" s="177"/>
      <c r="K115" s="177"/>
      <c r="L115" s="177"/>
      <c r="M115" s="177"/>
      <c r="N115" s="177"/>
      <c r="O115" s="177"/>
      <c r="P115" s="197"/>
    </row>
    <row r="116" spans="1:17" ht="22.5" customHeight="1" x14ac:dyDescent="0.4">
      <c r="B116" s="29"/>
      <c r="C116" s="25"/>
      <c r="D116" s="25"/>
      <c r="E116" s="25"/>
      <c r="F116" s="25"/>
      <c r="G116" s="25"/>
      <c r="H116" s="25"/>
      <c r="I116" s="25"/>
      <c r="J116" s="25"/>
      <c r="K116" s="25"/>
      <c r="L116" s="25"/>
      <c r="M116" s="25"/>
      <c r="N116" s="25"/>
      <c r="O116" s="25"/>
      <c r="P116" s="245"/>
    </row>
    <row r="117" spans="1:17" ht="22.5" customHeight="1" x14ac:dyDescent="0.4">
      <c r="B117" s="2"/>
      <c r="C117" s="2"/>
      <c r="D117" s="2"/>
      <c r="E117" s="2"/>
      <c r="F117" s="2"/>
      <c r="G117" s="2"/>
      <c r="H117" s="2"/>
      <c r="I117" s="2"/>
      <c r="J117" s="2"/>
      <c r="K117" s="2"/>
      <c r="L117" s="2"/>
      <c r="M117" s="2"/>
      <c r="N117" s="2"/>
      <c r="O117" s="2"/>
      <c r="P117" s="356"/>
    </row>
    <row r="118" spans="1:17" ht="22.5" customHeight="1" x14ac:dyDescent="0.4">
      <c r="B118" s="2"/>
      <c r="C118" s="2"/>
      <c r="D118" s="2"/>
      <c r="E118" s="2"/>
      <c r="F118" s="2"/>
      <c r="G118" s="2"/>
      <c r="H118" s="2"/>
      <c r="I118" s="2"/>
      <c r="J118" s="2"/>
      <c r="K118" s="2"/>
      <c r="L118" s="2"/>
      <c r="M118" s="2"/>
      <c r="N118" s="2"/>
      <c r="O118" s="2"/>
      <c r="P118" s="356"/>
    </row>
    <row r="119" spans="1:17" ht="22.5" customHeight="1" x14ac:dyDescent="0.4">
      <c r="B119" s="2"/>
      <c r="C119" s="2"/>
      <c r="D119" s="2"/>
      <c r="E119" s="2"/>
      <c r="F119" s="2"/>
      <c r="G119" s="2"/>
      <c r="H119" s="2"/>
      <c r="I119" s="2"/>
      <c r="J119" s="2"/>
      <c r="K119" s="2"/>
      <c r="L119" s="2"/>
      <c r="M119" s="2"/>
      <c r="N119" s="2"/>
      <c r="O119" s="2"/>
      <c r="P119" s="356"/>
    </row>
    <row r="120" spans="1:17" ht="22.5" customHeight="1" x14ac:dyDescent="0.4">
      <c r="B120" s="2"/>
      <c r="C120" s="2"/>
      <c r="D120" s="2"/>
      <c r="E120" s="2"/>
      <c r="F120" s="2"/>
      <c r="G120" s="2"/>
      <c r="H120" s="2"/>
      <c r="I120" s="2"/>
      <c r="J120" s="2"/>
      <c r="K120" s="2"/>
      <c r="L120" s="2"/>
      <c r="M120" s="2"/>
      <c r="N120" s="2"/>
      <c r="O120" s="2"/>
      <c r="P120" s="356"/>
    </row>
    <row r="121" spans="1:17" ht="22.5" customHeight="1" x14ac:dyDescent="0.4">
      <c r="B121" s="2"/>
      <c r="C121" s="2"/>
      <c r="D121" s="2"/>
      <c r="E121" s="2"/>
      <c r="F121" s="2"/>
      <c r="G121" s="2"/>
      <c r="H121" s="2"/>
      <c r="I121" s="2"/>
      <c r="J121" s="2"/>
      <c r="K121" s="2"/>
      <c r="L121" s="2"/>
      <c r="M121" s="2"/>
      <c r="N121" s="2"/>
      <c r="O121" s="2"/>
      <c r="P121" s="356"/>
    </row>
    <row r="122" spans="1:17" ht="22.5" customHeight="1" x14ac:dyDescent="0.4">
      <c r="B122" s="2"/>
      <c r="C122" s="2"/>
      <c r="D122" s="2"/>
      <c r="E122" s="2"/>
      <c r="F122" s="2"/>
      <c r="G122" s="2"/>
      <c r="H122" s="2"/>
      <c r="I122" s="2"/>
      <c r="J122" s="2"/>
      <c r="K122" s="2"/>
      <c r="L122" s="2"/>
      <c r="M122" s="2"/>
      <c r="N122" s="2"/>
      <c r="O122" s="2"/>
      <c r="P122" s="356"/>
    </row>
    <row r="123" spans="1:17" s="102" customFormat="1" ht="22.5" customHeight="1" x14ac:dyDescent="0.4">
      <c r="A123" s="1"/>
      <c r="B123" s="1"/>
      <c r="C123" s="1"/>
      <c r="D123" s="1"/>
      <c r="E123" s="1"/>
      <c r="F123" s="1"/>
      <c r="G123" s="1"/>
      <c r="H123" s="1"/>
      <c r="I123" s="1"/>
      <c r="J123" s="1"/>
      <c r="K123" s="1"/>
      <c r="L123" s="1"/>
      <c r="M123" s="1"/>
      <c r="N123" s="1"/>
      <c r="O123" s="1"/>
      <c r="P123" s="166"/>
      <c r="Q123" s="1"/>
    </row>
    <row r="124" spans="1:17" ht="22.5" customHeight="1" x14ac:dyDescent="0.4">
      <c r="B124" s="169"/>
      <c r="C124" s="168"/>
      <c r="D124" s="167"/>
      <c r="E124" s="167"/>
      <c r="F124" s="167"/>
      <c r="G124" s="167"/>
      <c r="H124" s="167"/>
      <c r="I124" s="167"/>
      <c r="J124" s="167"/>
      <c r="K124" s="167"/>
      <c r="L124" s="167"/>
      <c r="M124" s="167"/>
      <c r="N124" s="167"/>
      <c r="O124" s="167"/>
      <c r="P124" s="166"/>
    </row>
    <row r="125" spans="1:17" ht="22.5" customHeight="1" x14ac:dyDescent="0.4">
      <c r="B125" s="394"/>
      <c r="C125" s="395"/>
      <c r="D125" s="395"/>
      <c r="E125" s="395"/>
      <c r="F125" s="395"/>
      <c r="G125" s="395"/>
      <c r="H125" s="395"/>
      <c r="I125" s="395"/>
      <c r="J125" s="395"/>
      <c r="K125" s="395"/>
      <c r="L125" s="395"/>
      <c r="M125" s="395"/>
      <c r="N125" s="395"/>
      <c r="O125" s="395"/>
      <c r="P125" s="396"/>
    </row>
    <row r="126" spans="1:17" ht="22.5" customHeight="1" x14ac:dyDescent="0.4">
      <c r="B126" s="397" t="s">
        <v>34</v>
      </c>
      <c r="C126" s="1052" t="str">
        <f>C$2</f>
        <v>Afya Nyota Ya Bonde</v>
      </c>
      <c r="D126" s="1052"/>
      <c r="E126" s="1052"/>
      <c r="F126" s="1052"/>
      <c r="G126" s="398"/>
      <c r="H126" s="1053" t="s">
        <v>70</v>
      </c>
      <c r="I126" s="1053"/>
      <c r="J126" s="1053"/>
      <c r="K126" s="399" t="str">
        <f>$K2</f>
        <v>DSD</v>
      </c>
      <c r="L126" s="400"/>
      <c r="M126" s="401" t="s">
        <v>35</v>
      </c>
      <c r="N126" s="1052" t="s">
        <v>36</v>
      </c>
      <c r="O126" s="1052"/>
      <c r="P126" s="402"/>
    </row>
    <row r="127" spans="1:17" ht="22.5" customHeight="1" x14ac:dyDescent="0.4">
      <c r="A127" s="87"/>
      <c r="B127" s="851" t="str">
        <f>CONCATENATE(K$2,": TX_ML")</f>
        <v>DSD: TX_ML</v>
      </c>
      <c r="C127" s="852"/>
      <c r="D127" s="852"/>
      <c r="E127" s="852"/>
      <c r="F127" s="852"/>
      <c r="G127" s="852"/>
      <c r="H127" s="852"/>
      <c r="I127" s="852"/>
      <c r="J127" s="852"/>
      <c r="K127" s="852"/>
      <c r="L127" s="852"/>
      <c r="M127" s="852"/>
      <c r="N127" s="852"/>
      <c r="O127" s="852"/>
      <c r="P127" s="852"/>
      <c r="Q127" s="87"/>
    </row>
    <row r="128" spans="1:17" s="87" customFormat="1" ht="22.5" customHeight="1" x14ac:dyDescent="0.4">
      <c r="B128" s="947" t="s">
        <v>0</v>
      </c>
      <c r="C128" s="948"/>
      <c r="D128" s="949" t="s">
        <v>2061</v>
      </c>
      <c r="E128" s="950"/>
      <c r="F128" s="950"/>
      <c r="G128" s="950"/>
      <c r="H128" s="950"/>
      <c r="I128" s="950"/>
      <c r="J128" s="950"/>
      <c r="K128" s="950"/>
      <c r="L128" s="950"/>
      <c r="M128" s="950"/>
      <c r="N128" s="950"/>
      <c r="O128" s="950"/>
      <c r="P128" s="951"/>
      <c r="Q128" s="1"/>
    </row>
    <row r="129" spans="1:17" x14ac:dyDescent="0.4">
      <c r="A129" s="87"/>
      <c r="B129" s="864"/>
      <c r="C129" s="939"/>
      <c r="D129" s="952"/>
      <c r="E129" s="953"/>
      <c r="F129" s="953"/>
      <c r="G129" s="953"/>
      <c r="H129" s="953"/>
      <c r="I129" s="953"/>
      <c r="J129" s="953"/>
      <c r="K129" s="953"/>
      <c r="L129" s="953"/>
      <c r="M129" s="953"/>
      <c r="N129" s="953"/>
      <c r="O129" s="953"/>
      <c r="P129" s="954"/>
    </row>
    <row r="130" spans="1:17" ht="9" customHeight="1" x14ac:dyDescent="0.4">
      <c r="A130" s="87"/>
      <c r="B130" s="77"/>
      <c r="C130" s="78"/>
      <c r="D130" s="199"/>
      <c r="E130" s="199"/>
      <c r="F130" s="199"/>
      <c r="G130" s="199"/>
      <c r="H130" s="199"/>
      <c r="I130" s="199"/>
      <c r="J130" s="199"/>
      <c r="K130" s="199"/>
      <c r="L130" s="199"/>
      <c r="M130" s="199"/>
      <c r="N130" s="199"/>
      <c r="O130" s="199"/>
      <c r="P130" s="222"/>
    </row>
    <row r="131" spans="1:17" ht="27" customHeight="1" x14ac:dyDescent="0.4">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4">
      <c r="A132" s="87"/>
      <c r="B132" s="99"/>
      <c r="C132" s="168"/>
      <c r="D132" s="167"/>
      <c r="E132" s="167"/>
      <c r="F132" s="167"/>
      <c r="G132" s="167"/>
      <c r="H132" s="167"/>
      <c r="I132" s="167"/>
      <c r="J132" s="167"/>
      <c r="K132" s="167"/>
      <c r="L132" s="167"/>
      <c r="M132" s="167"/>
      <c r="N132" s="167"/>
      <c r="O132" s="167"/>
      <c r="P132" s="197"/>
    </row>
    <row r="133" spans="1:17" ht="39" customHeight="1" x14ac:dyDescent="0.4">
      <c r="A133" s="87"/>
      <c r="B133" s="864" t="s">
        <v>3</v>
      </c>
      <c r="C133" s="939"/>
      <c r="D133" s="940" t="s">
        <v>39</v>
      </c>
      <c r="E133" s="941"/>
      <c r="F133" s="941"/>
      <c r="G133" s="941"/>
      <c r="H133" s="941"/>
      <c r="I133" s="941"/>
      <c r="J133" s="941"/>
      <c r="K133" s="941"/>
      <c r="L133" s="941"/>
      <c r="M133" s="941"/>
      <c r="N133" s="941"/>
      <c r="O133" s="941"/>
      <c r="P133" s="222"/>
    </row>
    <row r="134" spans="1:17" ht="15" x14ac:dyDescent="0.4">
      <c r="A134" s="87"/>
      <c r="B134" s="1058" t="s">
        <v>130</v>
      </c>
      <c r="C134" s="1059"/>
      <c r="D134" s="1059"/>
      <c r="E134" s="1059"/>
      <c r="F134" s="1059"/>
      <c r="G134" s="1059"/>
      <c r="H134" s="1059"/>
      <c r="I134" s="1059"/>
      <c r="J134" s="1059"/>
      <c r="K134" s="1059"/>
      <c r="L134" s="1059"/>
      <c r="M134" s="1059"/>
      <c r="N134" s="1059"/>
      <c r="O134" s="1059"/>
      <c r="P134" s="1060"/>
    </row>
    <row r="135" spans="1:17" ht="27.75" x14ac:dyDescent="0.4">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4">
      <c r="B136" s="187"/>
      <c r="C136" s="186"/>
      <c r="D136" s="166"/>
      <c r="E136" s="186"/>
      <c r="F136" s="166"/>
      <c r="G136" s="186"/>
      <c r="H136" s="166"/>
      <c r="I136" s="186"/>
      <c r="J136" s="166"/>
      <c r="K136" s="186"/>
      <c r="L136" s="166"/>
      <c r="M136" s="186"/>
      <c r="N136" s="166"/>
      <c r="O136" s="166"/>
      <c r="P136" s="185"/>
      <c r="Q136" s="1"/>
    </row>
    <row r="137" spans="1:17" ht="27" customHeight="1" x14ac:dyDescent="0.4">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4">
      <c r="A138" s="87"/>
      <c r="B138" s="29"/>
      <c r="C138" s="25"/>
      <c r="D138" s="25"/>
      <c r="E138" s="25"/>
      <c r="F138" s="25"/>
      <c r="G138" s="25"/>
      <c r="H138" s="25"/>
      <c r="I138" s="25"/>
      <c r="J138" s="25"/>
      <c r="K138" s="25"/>
      <c r="L138" s="25"/>
      <c r="M138" s="25"/>
      <c r="N138" s="25"/>
      <c r="O138" s="25"/>
      <c r="P138" s="181"/>
    </row>
    <row r="139" spans="1:17" ht="9" customHeight="1" x14ac:dyDescent="0.4">
      <c r="A139" s="87"/>
      <c r="B139" s="184"/>
      <c r="C139" s="183"/>
      <c r="D139" s="223"/>
      <c r="E139" s="183"/>
      <c r="F139" s="223"/>
      <c r="G139" s="183"/>
      <c r="H139" s="223"/>
      <c r="I139" s="183"/>
      <c r="J139" s="223"/>
      <c r="K139" s="183"/>
      <c r="L139" s="223"/>
      <c r="M139" s="183"/>
      <c r="N139" s="223"/>
      <c r="O139" s="223"/>
      <c r="P139" s="182"/>
    </row>
    <row r="140" spans="1:17" ht="30" customHeight="1" x14ac:dyDescent="0.4">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4">
      <c r="A141" s="87"/>
      <c r="B141" s="29"/>
      <c r="C141" s="25"/>
      <c r="D141" s="25"/>
      <c r="E141" s="25"/>
      <c r="F141" s="25"/>
      <c r="G141" s="25"/>
      <c r="H141" s="25"/>
      <c r="I141" s="25"/>
      <c r="J141" s="25"/>
      <c r="K141" s="25"/>
      <c r="L141" s="25"/>
      <c r="M141" s="25"/>
      <c r="N141" s="25"/>
      <c r="O141" s="25"/>
      <c r="P141" s="181"/>
    </row>
    <row r="142" spans="1:17" ht="9.75" customHeight="1" x14ac:dyDescent="0.4">
      <c r="A142" s="87"/>
      <c r="B142" s="260"/>
      <c r="C142" s="259"/>
      <c r="D142" s="258"/>
      <c r="E142" s="258"/>
      <c r="F142" s="258"/>
      <c r="G142" s="258"/>
      <c r="H142" s="258"/>
      <c r="I142" s="258"/>
      <c r="J142" s="258"/>
      <c r="K142" s="258"/>
      <c r="L142" s="258"/>
      <c r="M142" s="258"/>
      <c r="N142" s="258"/>
      <c r="O142" s="258"/>
      <c r="P142" s="241"/>
    </row>
    <row r="143" spans="1:17" ht="27" customHeight="1" x14ac:dyDescent="0.4">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4">
      <c r="A144" s="87"/>
      <c r="B144" s="303"/>
      <c r="C144" s="180"/>
      <c r="D144" s="167"/>
      <c r="E144" s="167"/>
      <c r="F144" s="167"/>
      <c r="G144" s="167"/>
      <c r="H144" s="167"/>
      <c r="I144" s="167"/>
      <c r="J144" s="167"/>
      <c r="K144" s="167"/>
      <c r="L144" s="167"/>
      <c r="M144" s="167"/>
      <c r="N144" s="167"/>
      <c r="O144" s="167"/>
      <c r="P144" s="185"/>
    </row>
    <row r="145" spans="1:17" ht="21" customHeight="1" x14ac:dyDescent="0.4">
      <c r="A145" s="87"/>
      <c r="B145" s="1055" t="s">
        <v>2062</v>
      </c>
      <c r="C145" s="1056"/>
      <c r="D145" s="1056"/>
      <c r="E145" s="1056"/>
      <c r="F145" s="1056"/>
      <c r="G145" s="1056"/>
      <c r="H145" s="1056"/>
      <c r="I145" s="1056"/>
      <c r="J145" s="1056"/>
      <c r="K145" s="1056"/>
      <c r="L145" s="1056"/>
      <c r="M145" s="1056"/>
      <c r="N145" s="1056"/>
      <c r="O145" s="1056"/>
      <c r="P145" s="1057"/>
      <c r="Q145" s="102"/>
    </row>
    <row r="146" spans="1:17" s="102" customFormat="1" ht="27.75" x14ac:dyDescent="0.4">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4">
      <c r="B147" s="187"/>
      <c r="C147" s="186"/>
      <c r="D147" s="166"/>
      <c r="E147" s="186"/>
      <c r="F147" s="166"/>
      <c r="G147" s="186"/>
      <c r="H147" s="166"/>
      <c r="I147" s="186"/>
      <c r="J147" s="166"/>
      <c r="K147" s="186"/>
      <c r="L147" s="166"/>
      <c r="M147" s="186"/>
      <c r="N147" s="166"/>
      <c r="O147" s="166"/>
      <c r="P147" s="185"/>
    </row>
    <row r="148" spans="1:17" ht="29.25" customHeight="1" x14ac:dyDescent="0.4">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4">
      <c r="B149" s="29"/>
      <c r="C149" s="25"/>
      <c r="D149" s="25"/>
      <c r="E149" s="25"/>
      <c r="F149" s="25"/>
      <c r="G149" s="25"/>
      <c r="H149" s="25"/>
      <c r="I149" s="25"/>
      <c r="J149" s="25"/>
      <c r="K149" s="25"/>
      <c r="L149" s="25"/>
      <c r="M149" s="25"/>
      <c r="N149" s="25"/>
      <c r="O149" s="25"/>
      <c r="P149" s="181"/>
    </row>
    <row r="150" spans="1:17" ht="9.75" customHeight="1" x14ac:dyDescent="0.4">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4">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4">
      <c r="B152" s="29"/>
      <c r="C152" s="25"/>
      <c r="D152" s="25"/>
      <c r="E152" s="25"/>
      <c r="F152" s="25"/>
      <c r="G152" s="25"/>
      <c r="H152" s="25"/>
      <c r="I152" s="25"/>
      <c r="J152" s="25"/>
      <c r="K152" s="25"/>
      <c r="L152" s="25"/>
      <c r="M152" s="25"/>
      <c r="N152" s="25"/>
      <c r="O152" s="25"/>
      <c r="P152" s="181"/>
    </row>
    <row r="153" spans="1:17" ht="8.25" customHeight="1" x14ac:dyDescent="0.4">
      <c r="B153" s="260"/>
      <c r="C153" s="259"/>
      <c r="D153" s="258"/>
      <c r="E153" s="258"/>
      <c r="F153" s="258"/>
      <c r="G153" s="258"/>
      <c r="H153" s="258"/>
      <c r="I153" s="258"/>
      <c r="J153" s="258"/>
      <c r="K153" s="258"/>
      <c r="L153" s="258"/>
      <c r="M153" s="258"/>
      <c r="N153" s="258"/>
      <c r="O153" s="258"/>
      <c r="P153" s="241"/>
    </row>
    <row r="154" spans="1:17" ht="27.75" customHeight="1" x14ac:dyDescent="0.4">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4">
      <c r="A155" s="87"/>
      <c r="B155" s="303"/>
      <c r="C155" s="180"/>
      <c r="D155" s="167"/>
      <c r="E155" s="167"/>
      <c r="F155" s="167"/>
      <c r="G155" s="167"/>
      <c r="H155" s="167"/>
      <c r="I155" s="167"/>
      <c r="J155" s="167"/>
      <c r="K155" s="167"/>
      <c r="L155" s="167"/>
      <c r="M155" s="167"/>
      <c r="N155" s="167"/>
      <c r="O155" s="167"/>
      <c r="P155" s="185"/>
    </row>
    <row r="156" spans="1:17" ht="28.5" customHeight="1" x14ac:dyDescent="0.4">
      <c r="B156" s="1055" t="s">
        <v>2063</v>
      </c>
      <c r="C156" s="1056"/>
      <c r="D156" s="1056"/>
      <c r="E156" s="1056"/>
      <c r="F156" s="1056"/>
      <c r="G156" s="1056"/>
      <c r="H156" s="1056"/>
      <c r="I156" s="1056"/>
      <c r="J156" s="1056"/>
      <c r="K156" s="1056"/>
      <c r="L156" s="1056"/>
      <c r="M156" s="1056"/>
      <c r="N156" s="1056"/>
      <c r="O156" s="1056"/>
      <c r="P156" s="1057"/>
    </row>
    <row r="157" spans="1:17" ht="27.75" x14ac:dyDescent="0.4">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4">
      <c r="B158" s="187"/>
      <c r="C158" s="186"/>
      <c r="D158" s="166"/>
      <c r="E158" s="186"/>
      <c r="F158" s="166"/>
      <c r="G158" s="186"/>
      <c r="H158" s="166"/>
      <c r="I158" s="186"/>
      <c r="J158" s="166"/>
      <c r="K158" s="186"/>
      <c r="L158" s="166"/>
      <c r="M158" s="186"/>
      <c r="N158" s="166"/>
      <c r="O158" s="166"/>
      <c r="P158" s="185"/>
    </row>
    <row r="159" spans="1:17" ht="36" customHeight="1" x14ac:dyDescent="0.4">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4">
      <c r="A160" s="1"/>
      <c r="B160" s="29"/>
      <c r="C160" s="25"/>
      <c r="D160" s="25"/>
      <c r="E160" s="25"/>
      <c r="F160" s="25"/>
      <c r="G160" s="25"/>
      <c r="H160" s="25"/>
      <c r="I160" s="25"/>
      <c r="J160" s="25"/>
      <c r="K160" s="25"/>
      <c r="L160" s="25"/>
      <c r="M160" s="25"/>
      <c r="N160" s="25"/>
      <c r="O160" s="25"/>
      <c r="P160" s="181"/>
      <c r="Q160" s="1"/>
    </row>
    <row r="161" spans="1:17" ht="14.25" customHeight="1" x14ac:dyDescent="0.4">
      <c r="B161" s="184"/>
      <c r="C161" s="183"/>
      <c r="D161" s="223"/>
      <c r="E161" s="183"/>
      <c r="F161" s="223"/>
      <c r="G161" s="183"/>
      <c r="H161" s="223"/>
      <c r="I161" s="183"/>
      <c r="J161" s="223"/>
      <c r="K161" s="183"/>
      <c r="L161" s="223"/>
      <c r="M161" s="183"/>
      <c r="N161" s="223"/>
      <c r="O161" s="223"/>
      <c r="P161" s="182"/>
    </row>
    <row r="162" spans="1:17" ht="28.5" customHeight="1" x14ac:dyDescent="0.4">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4">
      <c r="B163" s="29"/>
      <c r="C163" s="25"/>
      <c r="D163" s="25"/>
      <c r="E163" s="25"/>
      <c r="F163" s="25"/>
      <c r="G163" s="25"/>
      <c r="H163" s="25"/>
      <c r="I163" s="25"/>
      <c r="J163" s="25"/>
      <c r="K163" s="25"/>
      <c r="L163" s="25"/>
      <c r="M163" s="25"/>
      <c r="N163" s="25"/>
      <c r="O163" s="25"/>
      <c r="P163" s="181"/>
    </row>
    <row r="164" spans="1:17" ht="10.5" customHeight="1" x14ac:dyDescent="0.4">
      <c r="B164" s="265"/>
      <c r="C164" s="31"/>
      <c r="D164" s="199"/>
      <c r="E164" s="199"/>
      <c r="F164" s="199"/>
      <c r="G164" s="199"/>
      <c r="H164" s="199"/>
      <c r="I164" s="199"/>
      <c r="J164" s="199"/>
      <c r="K164" s="199"/>
      <c r="L164" s="199"/>
      <c r="M164" s="199"/>
      <c r="N164" s="199"/>
      <c r="O164" s="199"/>
      <c r="P164" s="222"/>
    </row>
    <row r="165" spans="1:17" ht="29.25" customHeight="1" x14ac:dyDescent="0.4">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4">
      <c r="B166" s="304"/>
      <c r="C166" s="83"/>
      <c r="D166" s="269"/>
      <c r="E166" s="269"/>
      <c r="F166" s="269"/>
      <c r="G166" s="269"/>
      <c r="H166" s="269"/>
      <c r="I166" s="269"/>
      <c r="J166" s="269"/>
      <c r="K166" s="269"/>
      <c r="L166" s="269"/>
      <c r="M166" s="269"/>
      <c r="N166" s="269"/>
      <c r="O166" s="269"/>
      <c r="P166" s="245"/>
    </row>
    <row r="167" spans="1:17" ht="34.5" customHeight="1" x14ac:dyDescent="0.4">
      <c r="B167" s="1055" t="s">
        <v>131</v>
      </c>
      <c r="C167" s="1056"/>
      <c r="D167" s="1056"/>
      <c r="E167" s="1056"/>
      <c r="F167" s="1056"/>
      <c r="G167" s="1056"/>
      <c r="H167" s="1056"/>
      <c r="I167" s="1056"/>
      <c r="J167" s="1056"/>
      <c r="K167" s="1056"/>
      <c r="L167" s="1056"/>
      <c r="M167" s="1056"/>
      <c r="N167" s="1056"/>
      <c r="O167" s="1056"/>
      <c r="P167" s="1057"/>
    </row>
    <row r="168" spans="1:17" ht="37.5" customHeight="1" x14ac:dyDescent="0.4">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4">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4">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4">
      <c r="B171" s="29"/>
      <c r="C171" s="25"/>
      <c r="D171" s="25"/>
      <c r="E171" s="25"/>
      <c r="F171" s="25"/>
      <c r="G171" s="25"/>
      <c r="H171" s="25"/>
      <c r="I171" s="25"/>
      <c r="J171" s="25"/>
      <c r="K171" s="25"/>
      <c r="L171" s="25"/>
      <c r="M171" s="25"/>
      <c r="N171" s="25"/>
      <c r="O171" s="25"/>
      <c r="P171" s="181"/>
    </row>
    <row r="172" spans="1:17" ht="8.25" customHeight="1" x14ac:dyDescent="0.4">
      <c r="B172" s="184"/>
      <c r="C172" s="183"/>
      <c r="D172" s="223"/>
      <c r="E172" s="183"/>
      <c r="F172" s="223"/>
      <c r="G172" s="183"/>
      <c r="H172" s="223"/>
      <c r="I172" s="183"/>
      <c r="J172" s="223"/>
      <c r="K172" s="183"/>
      <c r="L172" s="223"/>
      <c r="M172" s="183"/>
      <c r="N172" s="223"/>
      <c r="O172" s="223"/>
      <c r="P172" s="182"/>
    </row>
    <row r="173" spans="1:17" ht="33" customHeight="1" x14ac:dyDescent="0.4">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4">
      <c r="B174" s="29"/>
      <c r="C174" s="25"/>
      <c r="D174" s="25"/>
      <c r="E174" s="25"/>
      <c r="F174" s="25"/>
      <c r="G174" s="25"/>
      <c r="H174" s="25"/>
      <c r="I174" s="25"/>
      <c r="J174" s="25"/>
      <c r="K174" s="25"/>
      <c r="L174" s="25"/>
      <c r="M174" s="25"/>
      <c r="N174" s="25"/>
      <c r="O174" s="25"/>
      <c r="P174" s="181"/>
      <c r="Q174" s="87"/>
    </row>
    <row r="175" spans="1:17" s="87" customFormat="1" ht="11.25" customHeight="1" x14ac:dyDescent="0.4">
      <c r="A175" s="1"/>
      <c r="B175" s="260"/>
      <c r="C175" s="259"/>
      <c r="D175" s="258"/>
      <c r="E175" s="258"/>
      <c r="F175" s="258"/>
      <c r="G175" s="258"/>
      <c r="H175" s="258"/>
      <c r="I175" s="258"/>
      <c r="J175" s="258"/>
      <c r="K175" s="258"/>
      <c r="L175" s="258"/>
      <c r="M175" s="258"/>
      <c r="N175" s="258"/>
      <c r="O175" s="258"/>
      <c r="P175" s="241"/>
      <c r="Q175" s="1"/>
    </row>
    <row r="176" spans="1:17" ht="27.75" customHeight="1" x14ac:dyDescent="0.4">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4">
      <c r="B177" s="303"/>
      <c r="C177" s="180"/>
      <c r="D177" s="167"/>
      <c r="E177" s="167"/>
      <c r="F177" s="167"/>
      <c r="G177" s="167"/>
      <c r="H177" s="167"/>
      <c r="I177" s="167"/>
      <c r="J177" s="167"/>
      <c r="K177" s="167"/>
      <c r="L177" s="167"/>
      <c r="M177" s="167"/>
      <c r="N177" s="167"/>
      <c r="O177" s="167"/>
      <c r="P177" s="185"/>
    </row>
    <row r="178" spans="1:17" ht="28.5" customHeight="1" x14ac:dyDescent="0.4">
      <c r="B178" s="1055" t="s">
        <v>132</v>
      </c>
      <c r="C178" s="1056"/>
      <c r="D178" s="1056"/>
      <c r="E178" s="1056"/>
      <c r="F178" s="1056"/>
      <c r="G178" s="1056"/>
      <c r="H178" s="1056"/>
      <c r="I178" s="1056"/>
      <c r="J178" s="1056"/>
      <c r="K178" s="1056"/>
      <c r="L178" s="1056"/>
      <c r="M178" s="1056"/>
      <c r="N178" s="1056"/>
      <c r="O178" s="1056"/>
      <c r="P178" s="1057"/>
    </row>
    <row r="179" spans="1:17" ht="27.75" x14ac:dyDescent="0.4">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4">
      <c r="B180" s="187"/>
      <c r="C180" s="186"/>
      <c r="D180" s="166"/>
      <c r="E180" s="186"/>
      <c r="F180" s="166"/>
      <c r="G180" s="186"/>
      <c r="H180" s="166"/>
      <c r="I180" s="186"/>
      <c r="J180" s="166"/>
      <c r="K180" s="186"/>
      <c r="L180" s="166"/>
      <c r="M180" s="186"/>
      <c r="N180" s="166"/>
      <c r="O180" s="166"/>
      <c r="P180" s="185"/>
    </row>
    <row r="181" spans="1:17" ht="28.5" customHeight="1" x14ac:dyDescent="0.4">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25" customHeight="1" x14ac:dyDescent="0.4">
      <c r="B182" s="29"/>
      <c r="C182" s="25"/>
      <c r="D182" s="25"/>
      <c r="E182" s="25"/>
      <c r="F182" s="25"/>
      <c r="G182" s="25"/>
      <c r="H182" s="25"/>
      <c r="I182" s="25"/>
      <c r="J182" s="25"/>
      <c r="K182" s="25"/>
      <c r="L182" s="25"/>
      <c r="M182" s="25"/>
      <c r="N182" s="25"/>
      <c r="O182" s="25"/>
      <c r="P182" s="181"/>
    </row>
    <row r="183" spans="1:17" ht="10.5" customHeight="1" x14ac:dyDescent="0.4">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4">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4">
      <c r="B185" s="39"/>
      <c r="C185" s="2"/>
      <c r="D185" s="2"/>
      <c r="E185" s="2"/>
      <c r="F185" s="2"/>
      <c r="G185" s="2"/>
      <c r="H185" s="2"/>
      <c r="I185" s="2"/>
      <c r="J185" s="2"/>
      <c r="K185" s="2"/>
      <c r="L185" s="2"/>
      <c r="M185" s="2"/>
      <c r="N185" s="2"/>
      <c r="O185" s="2"/>
      <c r="P185" s="227"/>
    </row>
    <row r="186" spans="1:17" ht="8.25" customHeight="1" x14ac:dyDescent="0.4">
      <c r="B186" s="260"/>
      <c r="C186" s="259"/>
      <c r="D186" s="258"/>
      <c r="E186" s="258"/>
      <c r="F186" s="258"/>
      <c r="G186" s="258"/>
      <c r="H186" s="258"/>
      <c r="I186" s="258"/>
      <c r="J186" s="258"/>
      <c r="K186" s="258"/>
      <c r="L186" s="258"/>
      <c r="M186" s="258"/>
      <c r="N186" s="258"/>
      <c r="O186" s="258"/>
      <c r="P186" s="241"/>
    </row>
    <row r="187" spans="1:17" ht="30" customHeight="1" x14ac:dyDescent="0.4">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25" customHeight="1" x14ac:dyDescent="0.4">
      <c r="A188" s="309"/>
      <c r="B188" s="309"/>
      <c r="C188" s="83"/>
      <c r="D188" s="269"/>
      <c r="E188" s="269"/>
      <c r="F188" s="269"/>
      <c r="G188" s="269"/>
      <c r="H188" s="269"/>
      <c r="I188" s="269"/>
      <c r="J188" s="269"/>
      <c r="K188" s="269"/>
      <c r="L188" s="269"/>
      <c r="M188" s="269"/>
      <c r="N188" s="269"/>
      <c r="O188" s="269"/>
      <c r="P188" s="258"/>
      <c r="Q188" s="309"/>
    </row>
    <row r="189" spans="1:17" ht="30" customHeight="1" x14ac:dyDescent="0.4">
      <c r="B189" s="864" t="s">
        <v>133</v>
      </c>
      <c r="C189" s="939"/>
      <c r="D189" s="940" t="s">
        <v>134</v>
      </c>
      <c r="E189" s="941"/>
      <c r="F189" s="941"/>
      <c r="G189" s="941"/>
      <c r="H189" s="941"/>
      <c r="I189" s="941"/>
      <c r="J189" s="941"/>
      <c r="K189" s="941"/>
      <c r="L189" s="941"/>
      <c r="M189" s="941"/>
      <c r="N189" s="941"/>
      <c r="O189" s="941"/>
      <c r="P189" s="222"/>
    </row>
    <row r="190" spans="1:17" ht="16.5" customHeight="1" x14ac:dyDescent="0.4">
      <c r="A190" s="102"/>
      <c r="B190" s="1058" t="s">
        <v>135</v>
      </c>
      <c r="C190" s="1059"/>
      <c r="D190" s="1059"/>
      <c r="E190" s="1059"/>
      <c r="F190" s="1059"/>
      <c r="G190" s="1059"/>
      <c r="H190" s="1059"/>
      <c r="I190" s="1059"/>
      <c r="J190" s="1059"/>
      <c r="K190" s="1059"/>
      <c r="L190" s="1059"/>
      <c r="M190" s="1059"/>
      <c r="N190" s="1059"/>
      <c r="O190" s="1059"/>
      <c r="P190" s="1060"/>
    </row>
    <row r="191" spans="1:17" s="391" customFormat="1" ht="36.75" customHeight="1" x14ac:dyDescent="0.4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4">
      <c r="B192" s="187"/>
      <c r="C192" s="186"/>
      <c r="D192" s="166"/>
      <c r="E192" s="186"/>
      <c r="F192" s="166"/>
      <c r="G192" s="186"/>
      <c r="H192" s="166"/>
      <c r="I192" s="186"/>
      <c r="J192" s="166"/>
      <c r="K192" s="186"/>
      <c r="L192" s="166"/>
      <c r="M192" s="186"/>
      <c r="N192" s="166"/>
      <c r="O192" s="166"/>
      <c r="P192" s="185"/>
    </row>
    <row r="193" spans="1:17" ht="28.5" customHeight="1" x14ac:dyDescent="0.4">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4">
      <c r="B194" s="29"/>
      <c r="C194" s="25"/>
      <c r="D194" s="25"/>
      <c r="E194" s="25"/>
      <c r="F194" s="25"/>
      <c r="G194" s="25"/>
      <c r="H194" s="25"/>
      <c r="I194" s="25"/>
      <c r="J194" s="25"/>
      <c r="K194" s="25"/>
      <c r="L194" s="25"/>
      <c r="M194" s="25"/>
      <c r="N194" s="25"/>
      <c r="O194" s="25"/>
      <c r="P194" s="181"/>
    </row>
    <row r="195" spans="1:17" ht="6.75" customHeight="1" x14ac:dyDescent="0.4">
      <c r="A195" s="87"/>
      <c r="B195" s="184"/>
      <c r="C195" s="183"/>
      <c r="D195" s="223"/>
      <c r="E195" s="183"/>
      <c r="F195" s="223"/>
      <c r="G195" s="183"/>
      <c r="H195" s="223"/>
      <c r="I195" s="183"/>
      <c r="J195" s="223"/>
      <c r="K195" s="183"/>
      <c r="L195" s="223"/>
      <c r="M195" s="183"/>
      <c r="N195" s="223"/>
      <c r="O195" s="223"/>
      <c r="P195" s="182"/>
    </row>
    <row r="196" spans="1:17" ht="30.75" customHeight="1" x14ac:dyDescent="0.4">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4">
      <c r="B197" s="29"/>
      <c r="C197" s="25"/>
      <c r="D197" s="25"/>
      <c r="E197" s="25"/>
      <c r="F197" s="25"/>
      <c r="G197" s="25"/>
      <c r="H197" s="25"/>
      <c r="I197" s="25"/>
      <c r="J197" s="25"/>
      <c r="K197" s="25"/>
      <c r="L197" s="25"/>
      <c r="M197" s="25"/>
      <c r="N197" s="25"/>
      <c r="O197" s="25"/>
      <c r="P197" s="181"/>
    </row>
    <row r="198" spans="1:17" s="102" customFormat="1" ht="9" customHeight="1" x14ac:dyDescent="0.4">
      <c r="A198" s="1"/>
      <c r="B198" s="260"/>
      <c r="C198" s="259"/>
      <c r="D198" s="258"/>
      <c r="E198" s="258"/>
      <c r="F198" s="258"/>
      <c r="G198" s="258"/>
      <c r="H198" s="258"/>
      <c r="I198" s="258"/>
      <c r="J198" s="258"/>
      <c r="K198" s="258"/>
      <c r="L198" s="258"/>
      <c r="M198" s="258"/>
      <c r="N198" s="258"/>
      <c r="O198" s="258"/>
      <c r="P198" s="241"/>
      <c r="Q198" s="1"/>
    </row>
    <row r="199" spans="1:17" ht="25.5" customHeight="1" x14ac:dyDescent="0.4">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4">
      <c r="B200" s="303"/>
      <c r="C200" s="180"/>
      <c r="D200" s="167"/>
      <c r="E200" s="167"/>
      <c r="F200" s="167"/>
      <c r="G200" s="167"/>
      <c r="H200" s="167"/>
      <c r="I200" s="167"/>
      <c r="J200" s="167"/>
      <c r="K200" s="167"/>
      <c r="L200" s="167"/>
      <c r="M200" s="167"/>
      <c r="N200" s="167"/>
      <c r="O200" s="167"/>
      <c r="P200" s="185"/>
    </row>
    <row r="201" spans="1:17" ht="15" x14ac:dyDescent="0.4">
      <c r="B201" s="1055" t="s">
        <v>136</v>
      </c>
      <c r="C201" s="1056"/>
      <c r="D201" s="1056"/>
      <c r="E201" s="1056"/>
      <c r="F201" s="1056"/>
      <c r="G201" s="1056"/>
      <c r="H201" s="1056"/>
      <c r="I201" s="1056"/>
      <c r="J201" s="1056"/>
      <c r="K201" s="1056"/>
      <c r="L201" s="1056"/>
      <c r="M201" s="1056"/>
      <c r="N201" s="1056"/>
      <c r="O201" s="1056"/>
      <c r="P201" s="1057"/>
      <c r="Q201" s="87"/>
    </row>
    <row r="202" spans="1:17" ht="27.75" x14ac:dyDescent="0.4">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4">
      <c r="A203" s="1"/>
      <c r="B203" s="187"/>
      <c r="C203" s="186"/>
      <c r="D203" s="166"/>
      <c r="E203" s="186"/>
      <c r="F203" s="166"/>
      <c r="G203" s="186"/>
      <c r="H203" s="166"/>
      <c r="I203" s="186"/>
      <c r="J203" s="166"/>
      <c r="K203" s="186"/>
      <c r="L203" s="166"/>
      <c r="M203" s="186"/>
      <c r="N203" s="166"/>
      <c r="O203" s="166"/>
      <c r="P203" s="185"/>
      <c r="Q203" s="1"/>
    </row>
    <row r="204" spans="1:17" ht="28.5" customHeight="1" x14ac:dyDescent="0.4">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4">
      <c r="B205" s="29"/>
      <c r="C205" s="25"/>
      <c r="D205" s="25"/>
      <c r="E205" s="25"/>
      <c r="F205" s="25"/>
      <c r="G205" s="25"/>
      <c r="H205" s="25"/>
      <c r="I205" s="25"/>
      <c r="J205" s="25"/>
      <c r="K205" s="25"/>
      <c r="L205" s="25"/>
      <c r="M205" s="25"/>
      <c r="N205" s="25"/>
      <c r="O205" s="25"/>
      <c r="P205" s="181"/>
    </row>
    <row r="206" spans="1:17" ht="9" customHeight="1" x14ac:dyDescent="0.4">
      <c r="B206" s="184"/>
      <c r="C206" s="183"/>
      <c r="D206" s="223"/>
      <c r="E206" s="183"/>
      <c r="F206" s="223"/>
      <c r="G206" s="183"/>
      <c r="H206" s="223"/>
      <c r="I206" s="183"/>
      <c r="J206" s="223"/>
      <c r="K206" s="183"/>
      <c r="L206" s="223"/>
      <c r="M206" s="183"/>
      <c r="N206" s="223"/>
      <c r="O206" s="223"/>
      <c r="P206" s="182"/>
    </row>
    <row r="207" spans="1:17" ht="27.75" customHeight="1" x14ac:dyDescent="0.4">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4">
      <c r="B208" s="29"/>
      <c r="C208" s="25"/>
      <c r="D208" s="25"/>
      <c r="E208" s="25"/>
      <c r="F208" s="25"/>
      <c r="G208" s="25"/>
      <c r="H208" s="25"/>
      <c r="I208" s="25"/>
      <c r="J208" s="25"/>
      <c r="K208" s="25"/>
      <c r="L208" s="25"/>
      <c r="M208" s="25"/>
      <c r="N208" s="25"/>
      <c r="O208" s="25"/>
      <c r="P208" s="181"/>
    </row>
    <row r="209" spans="1:17" ht="4.5" customHeight="1" x14ac:dyDescent="0.4">
      <c r="B209" s="260"/>
      <c r="C209" s="259"/>
      <c r="D209" s="258"/>
      <c r="E209" s="258"/>
      <c r="F209" s="258"/>
      <c r="G209" s="258"/>
      <c r="H209" s="258"/>
      <c r="I209" s="258"/>
      <c r="J209" s="258"/>
      <c r="K209" s="258"/>
      <c r="L209" s="258"/>
      <c r="M209" s="258"/>
      <c r="N209" s="258"/>
      <c r="O209" s="258"/>
      <c r="P209" s="241"/>
    </row>
    <row r="210" spans="1:17" ht="25.5" customHeight="1" x14ac:dyDescent="0.4">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4">
      <c r="B211" s="303"/>
      <c r="C211" s="180"/>
      <c r="D211" s="167"/>
      <c r="E211" s="167"/>
      <c r="F211" s="167"/>
      <c r="G211" s="167"/>
      <c r="H211" s="167"/>
      <c r="I211" s="167"/>
      <c r="J211" s="167"/>
      <c r="K211" s="167"/>
      <c r="L211" s="167"/>
      <c r="M211" s="167"/>
      <c r="N211" s="167"/>
      <c r="O211" s="167"/>
      <c r="P211" s="185"/>
    </row>
    <row r="212" spans="1:17" s="87" customFormat="1" ht="15" x14ac:dyDescent="0.4">
      <c r="A212" s="1"/>
      <c r="B212" s="1055" t="s">
        <v>137</v>
      </c>
      <c r="C212" s="1056"/>
      <c r="D212" s="1056"/>
      <c r="E212" s="1056"/>
      <c r="F212" s="1056"/>
      <c r="G212" s="1056"/>
      <c r="H212" s="1056"/>
      <c r="I212" s="1056"/>
      <c r="J212" s="1056"/>
      <c r="K212" s="1056"/>
      <c r="L212" s="1056"/>
      <c r="M212" s="1056"/>
      <c r="N212" s="1056"/>
      <c r="O212" s="1056"/>
      <c r="P212" s="1057"/>
      <c r="Q212" s="1"/>
    </row>
    <row r="213" spans="1:17" ht="27.75" x14ac:dyDescent="0.4">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4">
      <c r="B214" s="187"/>
      <c r="C214" s="186"/>
      <c r="D214" s="166"/>
      <c r="E214" s="186"/>
      <c r="F214" s="166"/>
      <c r="G214" s="186"/>
      <c r="H214" s="166"/>
      <c r="I214" s="186"/>
      <c r="J214" s="166"/>
      <c r="K214" s="186"/>
      <c r="L214" s="166"/>
      <c r="M214" s="186"/>
      <c r="N214" s="166"/>
      <c r="O214" s="166"/>
      <c r="P214" s="185"/>
    </row>
    <row r="215" spans="1:17" ht="27.75" customHeight="1" x14ac:dyDescent="0.4">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4">
      <c r="B216" s="29"/>
      <c r="C216" s="25"/>
      <c r="D216" s="25"/>
      <c r="E216" s="25"/>
      <c r="F216" s="25"/>
      <c r="G216" s="25"/>
      <c r="H216" s="25"/>
      <c r="I216" s="25"/>
      <c r="J216" s="25"/>
      <c r="K216" s="25"/>
      <c r="L216" s="25"/>
      <c r="M216" s="25"/>
      <c r="N216" s="25"/>
      <c r="O216" s="25"/>
      <c r="P216" s="181"/>
    </row>
    <row r="217" spans="1:17" ht="6" customHeight="1" x14ac:dyDescent="0.4">
      <c r="A217" s="102"/>
      <c r="B217" s="184"/>
      <c r="C217" s="183"/>
      <c r="D217" s="223"/>
      <c r="E217" s="183"/>
      <c r="F217" s="223"/>
      <c r="G217" s="183"/>
      <c r="H217" s="223"/>
      <c r="I217" s="183"/>
      <c r="J217" s="223"/>
      <c r="K217" s="183"/>
      <c r="L217" s="223"/>
      <c r="M217" s="183"/>
      <c r="N217" s="223"/>
      <c r="O217" s="223"/>
      <c r="P217" s="182"/>
    </row>
    <row r="218" spans="1:17" ht="30" customHeight="1" x14ac:dyDescent="0.4">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4">
      <c r="B219" s="29"/>
      <c r="C219" s="25"/>
      <c r="D219" s="25"/>
      <c r="E219" s="25"/>
      <c r="F219" s="25"/>
      <c r="G219" s="25"/>
      <c r="H219" s="25"/>
      <c r="I219" s="25"/>
      <c r="J219" s="25"/>
      <c r="K219" s="25"/>
      <c r="L219" s="25"/>
      <c r="M219" s="25"/>
      <c r="N219" s="25"/>
      <c r="O219" s="25"/>
      <c r="P219" s="181"/>
    </row>
    <row r="220" spans="1:17" ht="5.25" customHeight="1" x14ac:dyDescent="0.4">
      <c r="B220" s="265"/>
      <c r="C220" s="31"/>
      <c r="D220" s="199"/>
      <c r="E220" s="199"/>
      <c r="F220" s="199"/>
      <c r="G220" s="199"/>
      <c r="H220" s="199"/>
      <c r="I220" s="199"/>
      <c r="J220" s="199"/>
      <c r="K220" s="199"/>
      <c r="L220" s="199"/>
      <c r="M220" s="199"/>
      <c r="N220" s="199"/>
      <c r="O220" s="199"/>
      <c r="P220" s="222"/>
      <c r="Q220" s="102"/>
    </row>
    <row r="221" spans="1:17" ht="30.75" customHeight="1" x14ac:dyDescent="0.4">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75" customHeight="1" x14ac:dyDescent="0.4">
      <c r="A222" s="87"/>
      <c r="B222" s="304"/>
      <c r="C222" s="83"/>
      <c r="D222" s="269"/>
      <c r="E222" s="269"/>
      <c r="F222" s="269"/>
      <c r="G222" s="269"/>
      <c r="H222" s="269"/>
      <c r="I222" s="269"/>
      <c r="J222" s="269"/>
      <c r="K222" s="269"/>
      <c r="L222" s="269"/>
      <c r="M222" s="269"/>
      <c r="N222" s="269"/>
      <c r="O222" s="269"/>
      <c r="P222" s="245"/>
      <c r="Q222" s="1"/>
    </row>
    <row r="223" spans="1:17" ht="20.25" customHeight="1" x14ac:dyDescent="0.4">
      <c r="B223" s="1055" t="s">
        <v>138</v>
      </c>
      <c r="C223" s="1056"/>
      <c r="D223" s="1056"/>
      <c r="E223" s="1056"/>
      <c r="F223" s="1056"/>
      <c r="G223" s="1056"/>
      <c r="H223" s="1056"/>
      <c r="I223" s="1056"/>
      <c r="J223" s="1056"/>
      <c r="K223" s="1056"/>
      <c r="L223" s="1056"/>
      <c r="M223" s="1056"/>
      <c r="N223" s="1056"/>
      <c r="O223" s="1056"/>
      <c r="P223" s="1057"/>
    </row>
    <row r="224" spans="1:17" ht="27.75" x14ac:dyDescent="0.4">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4">
      <c r="B225" s="187"/>
      <c r="C225" s="186"/>
      <c r="D225" s="166"/>
      <c r="E225" s="186"/>
      <c r="F225" s="166"/>
      <c r="G225" s="186"/>
      <c r="H225" s="166"/>
      <c r="I225" s="186"/>
      <c r="J225" s="166"/>
      <c r="K225" s="186"/>
      <c r="L225" s="166"/>
      <c r="M225" s="186"/>
      <c r="N225" s="166"/>
      <c r="O225" s="166"/>
      <c r="P225" s="185"/>
      <c r="Q225" s="87"/>
    </row>
    <row r="226" spans="1:17" ht="22.5" customHeight="1" x14ac:dyDescent="0.4">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4">
      <c r="A227" s="1"/>
      <c r="B227" s="29"/>
      <c r="C227" s="25"/>
      <c r="D227" s="25"/>
      <c r="E227" s="25"/>
      <c r="F227" s="25"/>
      <c r="G227" s="25"/>
      <c r="H227" s="25"/>
      <c r="I227" s="25"/>
      <c r="J227" s="25"/>
      <c r="K227" s="25"/>
      <c r="L227" s="25"/>
      <c r="M227" s="25"/>
      <c r="N227" s="25"/>
      <c r="O227" s="25"/>
      <c r="P227" s="181"/>
      <c r="Q227" s="1"/>
    </row>
    <row r="228" spans="1:17" ht="5.75" customHeight="1" x14ac:dyDescent="0.4">
      <c r="B228" s="184"/>
      <c r="C228" s="183"/>
      <c r="D228" s="223"/>
      <c r="E228" s="183"/>
      <c r="F228" s="223"/>
      <c r="G228" s="183"/>
      <c r="H228" s="223"/>
      <c r="I228" s="183"/>
      <c r="J228" s="223"/>
      <c r="K228" s="183"/>
      <c r="L228" s="223"/>
      <c r="M228" s="183"/>
      <c r="N228" s="223"/>
      <c r="O228" s="223"/>
      <c r="P228" s="182"/>
    </row>
    <row r="229" spans="1:17" ht="28.5" customHeight="1" x14ac:dyDescent="0.4">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4">
      <c r="B230" s="29"/>
      <c r="C230" s="25"/>
      <c r="D230" s="25"/>
      <c r="E230" s="25"/>
      <c r="F230" s="25"/>
      <c r="G230" s="25"/>
      <c r="H230" s="25"/>
      <c r="I230" s="25"/>
      <c r="J230" s="25"/>
      <c r="K230" s="25"/>
      <c r="L230" s="25"/>
      <c r="M230" s="25"/>
      <c r="N230" s="25"/>
      <c r="O230" s="25"/>
      <c r="P230" s="181"/>
    </row>
    <row r="231" spans="1:17" ht="6.5" customHeight="1" x14ac:dyDescent="0.4">
      <c r="A231" s="87"/>
      <c r="B231" s="260"/>
      <c r="C231" s="259"/>
      <c r="D231" s="258"/>
      <c r="E231" s="258"/>
      <c r="F231" s="258"/>
      <c r="G231" s="258"/>
      <c r="H231" s="258"/>
      <c r="I231" s="258"/>
      <c r="J231" s="258"/>
      <c r="K231" s="258"/>
      <c r="L231" s="258"/>
      <c r="M231" s="258"/>
      <c r="N231" s="258"/>
      <c r="O231" s="258"/>
      <c r="P231" s="241"/>
    </row>
    <row r="232" spans="1:17" ht="27.75" customHeight="1" x14ac:dyDescent="0.4">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4">
      <c r="B233" s="303"/>
      <c r="C233" s="180"/>
      <c r="D233" s="167"/>
      <c r="E233" s="167"/>
      <c r="F233" s="167"/>
      <c r="G233" s="167"/>
      <c r="H233" s="167"/>
      <c r="I233" s="167"/>
      <c r="J233" s="167"/>
      <c r="K233" s="167"/>
      <c r="L233" s="167"/>
      <c r="M233" s="167"/>
      <c r="N233" s="167"/>
      <c r="O233" s="167"/>
      <c r="P233" s="185"/>
    </row>
    <row r="234" spans="1:17" ht="15" x14ac:dyDescent="0.4">
      <c r="B234" s="1055" t="s">
        <v>139</v>
      </c>
      <c r="C234" s="1056"/>
      <c r="D234" s="1056"/>
      <c r="E234" s="1056"/>
      <c r="F234" s="1056"/>
      <c r="G234" s="1056"/>
      <c r="H234" s="1056"/>
      <c r="I234" s="1056"/>
      <c r="J234" s="1056"/>
      <c r="K234" s="1056"/>
      <c r="L234" s="1056"/>
      <c r="M234" s="1056"/>
      <c r="N234" s="1056"/>
      <c r="O234" s="1056"/>
      <c r="P234" s="1057"/>
      <c r="Q234" s="87"/>
    </row>
    <row r="235" spans="1:17" ht="27.75" x14ac:dyDescent="0.4">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4">
      <c r="A236" s="1"/>
      <c r="B236" s="187"/>
      <c r="C236" s="186"/>
      <c r="D236" s="166"/>
      <c r="E236" s="186"/>
      <c r="F236" s="166"/>
      <c r="G236" s="186"/>
      <c r="H236" s="166"/>
      <c r="I236" s="186"/>
      <c r="J236" s="166"/>
      <c r="K236" s="186"/>
      <c r="L236" s="166"/>
      <c r="M236" s="186"/>
      <c r="N236" s="166"/>
      <c r="O236" s="166"/>
      <c r="P236" s="185"/>
      <c r="Q236" s="1"/>
    </row>
    <row r="237" spans="1:17" ht="30" customHeight="1" x14ac:dyDescent="0.4">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4">
      <c r="B238" s="29"/>
      <c r="C238" s="25"/>
      <c r="D238" s="25"/>
      <c r="E238" s="25"/>
      <c r="F238" s="25"/>
      <c r="G238" s="25"/>
      <c r="H238" s="25"/>
      <c r="I238" s="25"/>
      <c r="J238" s="25"/>
      <c r="K238" s="25"/>
      <c r="L238" s="25"/>
      <c r="M238" s="25"/>
      <c r="N238" s="25"/>
      <c r="O238" s="25"/>
      <c r="P238" s="181"/>
    </row>
    <row r="239" spans="1:17" ht="5.25" customHeight="1" x14ac:dyDescent="0.4">
      <c r="B239" s="184"/>
      <c r="C239" s="183"/>
      <c r="D239" s="223"/>
      <c r="E239" s="183"/>
      <c r="F239" s="223"/>
      <c r="G239" s="183"/>
      <c r="H239" s="223"/>
      <c r="I239" s="183"/>
      <c r="J239" s="223"/>
      <c r="K239" s="183"/>
      <c r="L239" s="223"/>
      <c r="M239" s="183"/>
      <c r="N239" s="223"/>
      <c r="O239" s="223"/>
      <c r="P239" s="182"/>
    </row>
    <row r="240" spans="1:17" ht="27" customHeight="1" x14ac:dyDescent="0.4">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4">
      <c r="A241" s="102"/>
      <c r="B241" s="29"/>
      <c r="C241" s="25"/>
      <c r="D241" s="25"/>
      <c r="E241" s="25"/>
      <c r="F241" s="25"/>
      <c r="G241" s="25"/>
      <c r="H241" s="25"/>
      <c r="I241" s="25"/>
      <c r="J241" s="25"/>
      <c r="K241" s="25"/>
      <c r="L241" s="25"/>
      <c r="M241" s="25"/>
      <c r="N241" s="25"/>
      <c r="O241" s="25"/>
      <c r="P241" s="181"/>
    </row>
    <row r="242" spans="1:17" ht="6" customHeight="1" x14ac:dyDescent="0.4">
      <c r="B242" s="265"/>
      <c r="C242" s="31"/>
      <c r="D242" s="199"/>
      <c r="E242" s="199"/>
      <c r="F242" s="199"/>
      <c r="G242" s="199"/>
      <c r="H242" s="199"/>
      <c r="I242" s="199"/>
      <c r="J242" s="199"/>
      <c r="K242" s="199"/>
      <c r="L242" s="199"/>
      <c r="M242" s="199"/>
      <c r="N242" s="199"/>
      <c r="O242" s="199"/>
      <c r="P242" s="222"/>
    </row>
    <row r="243" spans="1:17" ht="27.75" customHeight="1" x14ac:dyDescent="0.4">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5" customHeight="1" x14ac:dyDescent="0.4">
      <c r="B244" s="304"/>
      <c r="C244" s="83"/>
      <c r="D244" s="269"/>
      <c r="E244" s="269"/>
      <c r="F244" s="269"/>
      <c r="G244" s="269"/>
      <c r="H244" s="269"/>
      <c r="I244" s="269"/>
      <c r="J244" s="269"/>
      <c r="K244" s="269"/>
      <c r="L244" s="269"/>
      <c r="M244" s="269"/>
      <c r="N244" s="269"/>
      <c r="O244" s="269"/>
      <c r="P244" s="245"/>
      <c r="Q244" s="102"/>
    </row>
    <row r="245" spans="1:17" ht="15" x14ac:dyDescent="0.4">
      <c r="B245" s="1055" t="s">
        <v>140</v>
      </c>
      <c r="C245" s="1056"/>
      <c r="D245" s="1056"/>
      <c r="E245" s="1056"/>
      <c r="F245" s="1056"/>
      <c r="G245" s="1056"/>
      <c r="H245" s="1056"/>
      <c r="I245" s="1056"/>
      <c r="J245" s="1056"/>
      <c r="K245" s="1056"/>
      <c r="L245" s="1056"/>
      <c r="M245" s="1056"/>
      <c r="N245" s="1056"/>
      <c r="O245" s="1056"/>
      <c r="P245" s="1057"/>
    </row>
    <row r="246" spans="1:17" s="102" customFormat="1" ht="27.75" x14ac:dyDescent="0.4">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4">
      <c r="B247" s="187"/>
      <c r="C247" s="186"/>
      <c r="D247" s="166"/>
      <c r="E247" s="186"/>
      <c r="F247" s="166"/>
      <c r="G247" s="186"/>
      <c r="H247" s="166"/>
      <c r="I247" s="186"/>
      <c r="J247" s="166"/>
      <c r="K247" s="186"/>
      <c r="L247" s="166"/>
      <c r="M247" s="186"/>
      <c r="N247" s="166"/>
      <c r="O247" s="166"/>
      <c r="P247" s="185"/>
    </row>
    <row r="248" spans="1:17" ht="27" customHeight="1" x14ac:dyDescent="0.4">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4">
      <c r="B249" s="29"/>
      <c r="C249" s="25"/>
      <c r="D249" s="25"/>
      <c r="E249" s="25"/>
      <c r="F249" s="25"/>
      <c r="G249" s="25"/>
      <c r="H249" s="25"/>
      <c r="I249" s="25"/>
      <c r="J249" s="25"/>
      <c r="K249" s="25"/>
      <c r="L249" s="25"/>
      <c r="M249" s="25"/>
      <c r="N249" s="25"/>
      <c r="O249" s="25"/>
      <c r="P249" s="181"/>
      <c r="Q249" s="87"/>
    </row>
    <row r="250" spans="1:17" ht="6" customHeight="1" x14ac:dyDescent="0.4">
      <c r="B250" s="184"/>
      <c r="C250" s="183"/>
      <c r="D250" s="223"/>
      <c r="E250" s="183"/>
      <c r="F250" s="223"/>
      <c r="G250" s="183"/>
      <c r="H250" s="223"/>
      <c r="I250" s="183"/>
      <c r="J250" s="223"/>
      <c r="K250" s="183"/>
      <c r="L250" s="223"/>
      <c r="M250" s="183"/>
      <c r="N250" s="223"/>
      <c r="O250" s="223"/>
      <c r="P250" s="182"/>
    </row>
    <row r="251" spans="1:17" s="87" customFormat="1" ht="28.5" customHeight="1" x14ac:dyDescent="0.4">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4">
      <c r="B252" s="29"/>
      <c r="C252" s="25"/>
      <c r="D252" s="25"/>
      <c r="E252" s="25"/>
      <c r="F252" s="25"/>
      <c r="G252" s="25"/>
      <c r="H252" s="25"/>
      <c r="I252" s="25"/>
      <c r="J252" s="25"/>
      <c r="K252" s="25"/>
      <c r="L252" s="25"/>
      <c r="M252" s="25"/>
      <c r="N252" s="25"/>
      <c r="O252" s="25"/>
      <c r="P252" s="181"/>
    </row>
    <row r="253" spans="1:17" ht="6" customHeight="1" x14ac:dyDescent="0.4">
      <c r="B253" s="260"/>
      <c r="C253" s="259"/>
      <c r="D253" s="258"/>
      <c r="E253" s="258"/>
      <c r="F253" s="258"/>
      <c r="G253" s="258"/>
      <c r="H253" s="258"/>
      <c r="I253" s="258"/>
      <c r="J253" s="258"/>
      <c r="K253" s="258"/>
      <c r="L253" s="258"/>
      <c r="M253" s="258"/>
      <c r="N253" s="258"/>
      <c r="O253" s="258"/>
      <c r="P253" s="241"/>
    </row>
    <row r="254" spans="1:17" ht="27.75" customHeight="1" x14ac:dyDescent="0.4">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4">
      <c r="A255" s="87"/>
      <c r="B255" s="303"/>
      <c r="C255" s="180"/>
      <c r="D255" s="167"/>
      <c r="E255" s="167"/>
      <c r="F255" s="167"/>
      <c r="G255" s="167"/>
      <c r="H255" s="167"/>
      <c r="I255" s="167"/>
      <c r="J255" s="167"/>
      <c r="K255" s="167"/>
      <c r="L255" s="167"/>
      <c r="M255" s="167"/>
      <c r="N255" s="167"/>
      <c r="O255" s="167"/>
      <c r="P255" s="185"/>
    </row>
    <row r="256" spans="1:17" ht="15" x14ac:dyDescent="0.4">
      <c r="B256" s="1055" t="s">
        <v>141</v>
      </c>
      <c r="C256" s="1056"/>
      <c r="D256" s="1056"/>
      <c r="E256" s="1056"/>
      <c r="F256" s="1056"/>
      <c r="G256" s="1056"/>
      <c r="H256" s="1056"/>
      <c r="I256" s="1056"/>
      <c r="J256" s="1056"/>
      <c r="K256" s="1056"/>
      <c r="L256" s="1056"/>
      <c r="M256" s="1056"/>
      <c r="N256" s="1056"/>
      <c r="O256" s="1056"/>
      <c r="P256" s="1057"/>
    </row>
    <row r="257" spans="1:17" ht="27.75" x14ac:dyDescent="0.4">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4">
      <c r="B258" s="187"/>
      <c r="C258" s="186"/>
      <c r="D258" s="166"/>
      <c r="E258" s="186"/>
      <c r="F258" s="166"/>
      <c r="G258" s="186"/>
      <c r="H258" s="166"/>
      <c r="I258" s="186"/>
      <c r="J258" s="166"/>
      <c r="K258" s="186"/>
      <c r="L258" s="166"/>
      <c r="M258" s="186"/>
      <c r="N258" s="166"/>
      <c r="O258" s="166"/>
      <c r="P258" s="185"/>
      <c r="Q258" s="87"/>
    </row>
    <row r="259" spans="1:17" ht="25.5" customHeight="1" x14ac:dyDescent="0.4">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4">
      <c r="A260" s="1"/>
      <c r="B260" s="29"/>
      <c r="C260" s="25"/>
      <c r="D260" s="25"/>
      <c r="E260" s="25"/>
      <c r="F260" s="25"/>
      <c r="G260" s="25"/>
      <c r="H260" s="25"/>
      <c r="I260" s="25"/>
      <c r="J260" s="25"/>
      <c r="K260" s="25"/>
      <c r="L260" s="25"/>
      <c r="M260" s="25"/>
      <c r="N260" s="25"/>
      <c r="O260" s="25"/>
      <c r="P260" s="181"/>
      <c r="Q260" s="1"/>
    </row>
    <row r="261" spans="1:17" ht="6.75" customHeight="1" x14ac:dyDescent="0.4">
      <c r="B261" s="184"/>
      <c r="C261" s="183"/>
      <c r="D261" s="223"/>
      <c r="E261" s="183"/>
      <c r="F261" s="223"/>
      <c r="G261" s="183"/>
      <c r="H261" s="223"/>
      <c r="I261" s="183"/>
      <c r="J261" s="223"/>
      <c r="K261" s="183"/>
      <c r="L261" s="223"/>
      <c r="M261" s="183"/>
      <c r="N261" s="223"/>
      <c r="O261" s="223"/>
      <c r="P261" s="182"/>
    </row>
    <row r="262" spans="1:17" ht="27.75" customHeight="1" x14ac:dyDescent="0.4">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4">
      <c r="B263" s="29"/>
      <c r="C263" s="25"/>
      <c r="D263" s="25"/>
      <c r="E263" s="25"/>
      <c r="F263" s="25"/>
      <c r="G263" s="25"/>
      <c r="H263" s="25"/>
      <c r="I263" s="25"/>
      <c r="J263" s="25"/>
      <c r="K263" s="25"/>
      <c r="L263" s="25"/>
      <c r="M263" s="25"/>
      <c r="N263" s="25"/>
      <c r="O263" s="25"/>
      <c r="P263" s="181"/>
    </row>
    <row r="264" spans="1:17" ht="6.75" customHeight="1" x14ac:dyDescent="0.4">
      <c r="B264" s="265"/>
      <c r="C264" s="31"/>
      <c r="D264" s="199"/>
      <c r="E264" s="199"/>
      <c r="F264" s="199"/>
      <c r="G264" s="199"/>
      <c r="H264" s="199"/>
      <c r="I264" s="199"/>
      <c r="J264" s="199"/>
      <c r="K264" s="199"/>
      <c r="L264" s="199"/>
      <c r="M264" s="199"/>
      <c r="N264" s="199"/>
      <c r="O264" s="199"/>
      <c r="P264" s="222"/>
    </row>
    <row r="265" spans="1:17" ht="30" customHeight="1" x14ac:dyDescent="0.4">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4">
      <c r="B266" s="304"/>
      <c r="C266" s="83"/>
      <c r="D266" s="269"/>
      <c r="E266" s="269"/>
      <c r="F266" s="269"/>
      <c r="G266" s="269"/>
      <c r="H266" s="269"/>
      <c r="I266" s="269"/>
      <c r="J266" s="269"/>
      <c r="K266" s="269"/>
      <c r="L266" s="269"/>
      <c r="M266" s="269"/>
      <c r="N266" s="269"/>
      <c r="O266" s="269"/>
      <c r="P266" s="245"/>
    </row>
    <row r="267" spans="1:17" ht="23.25" customHeight="1" x14ac:dyDescent="0.4">
      <c r="B267" s="931"/>
      <c r="C267" s="931"/>
      <c r="D267" s="932"/>
      <c r="E267" s="932"/>
      <c r="F267" s="932"/>
      <c r="G267" s="932"/>
      <c r="H267" s="932"/>
      <c r="I267" s="932"/>
      <c r="J267" s="932"/>
      <c r="K267" s="932"/>
      <c r="L267" s="932"/>
      <c r="M267" s="932"/>
      <c r="N267" s="932"/>
      <c r="O267" s="932"/>
      <c r="P267" s="176"/>
    </row>
    <row r="268" spans="1:17" x14ac:dyDescent="0.4">
      <c r="B268" s="15"/>
      <c r="C268" s="16"/>
      <c r="D268" s="16"/>
      <c r="E268" s="16"/>
      <c r="F268" s="16"/>
      <c r="G268" s="16"/>
      <c r="H268" s="16"/>
      <c r="I268" s="16"/>
      <c r="J268" s="16"/>
      <c r="K268" s="16"/>
      <c r="L268" s="16"/>
      <c r="M268" s="16"/>
      <c r="N268" s="16"/>
      <c r="O268" s="17"/>
      <c r="P268" s="166"/>
    </row>
    <row r="269" spans="1:17" ht="17.25" x14ac:dyDescent="0.4">
      <c r="B269" s="18" t="s">
        <v>34</v>
      </c>
      <c r="C269" s="827" t="str">
        <f>C$2</f>
        <v>Afya Nyota Ya Bonde</v>
      </c>
      <c r="D269" s="827"/>
      <c r="E269" s="827"/>
      <c r="F269" s="827"/>
      <c r="H269" s="828" t="s">
        <v>70</v>
      </c>
      <c r="I269" s="828"/>
      <c r="J269" s="828"/>
      <c r="K269" s="59" t="str">
        <f>'Testing-All Others'!K2</f>
        <v>DSD</v>
      </c>
      <c r="L269" s="205"/>
      <c r="M269" s="6" t="s">
        <v>35</v>
      </c>
      <c r="N269" s="827" t="s">
        <v>36</v>
      </c>
      <c r="O269" s="827"/>
      <c r="P269" s="166"/>
    </row>
    <row r="270" spans="1:17" ht="27" customHeight="1" x14ac:dyDescent="0.4">
      <c r="A270" s="87"/>
      <c r="B270" s="829" t="str">
        <f>CONCATENATE(K$2,": PMTCT_ART")</f>
        <v>DSD: PMTCT_ART</v>
      </c>
      <c r="C270" s="830"/>
      <c r="D270" s="830"/>
      <c r="E270" s="830"/>
      <c r="F270" s="830"/>
      <c r="G270" s="830"/>
      <c r="H270" s="830"/>
      <c r="I270" s="830"/>
      <c r="J270" s="830"/>
      <c r="K270" s="830"/>
      <c r="L270" s="830"/>
      <c r="M270" s="830"/>
      <c r="N270" s="830"/>
      <c r="O270" s="830"/>
      <c r="P270" s="830"/>
    </row>
    <row r="271" spans="1:17" x14ac:dyDescent="0.4">
      <c r="B271" s="947" t="s">
        <v>0</v>
      </c>
      <c r="C271" s="948"/>
      <c r="D271" s="949" t="s">
        <v>142</v>
      </c>
      <c r="E271" s="950"/>
      <c r="F271" s="950"/>
      <c r="G271" s="950"/>
      <c r="H271" s="950"/>
      <c r="I271" s="950"/>
      <c r="J271" s="950"/>
      <c r="K271" s="950"/>
      <c r="L271" s="950"/>
      <c r="M271" s="950"/>
      <c r="N271" s="950"/>
      <c r="O271" s="950"/>
      <c r="P271" s="951"/>
    </row>
    <row r="272" spans="1:17" ht="23.25" customHeight="1" x14ac:dyDescent="0.4">
      <c r="B272" s="864"/>
      <c r="C272" s="939"/>
      <c r="D272" s="952"/>
      <c r="E272" s="953"/>
      <c r="F272" s="953"/>
      <c r="G272" s="953"/>
      <c r="H272" s="953"/>
      <c r="I272" s="953"/>
      <c r="J272" s="953"/>
      <c r="K272" s="953"/>
      <c r="L272" s="953"/>
      <c r="M272" s="953"/>
      <c r="N272" s="953"/>
      <c r="O272" s="953"/>
      <c r="P272" s="954"/>
    </row>
    <row r="273" spans="1:16" ht="9" customHeight="1" x14ac:dyDescent="0.4">
      <c r="B273" s="77"/>
      <c r="C273" s="78"/>
      <c r="D273" s="199"/>
      <c r="E273" s="199"/>
      <c r="F273" s="199"/>
      <c r="G273" s="199"/>
      <c r="H273" s="199"/>
      <c r="I273" s="199"/>
      <c r="J273" s="199"/>
      <c r="K273" s="199"/>
      <c r="L273" s="199"/>
      <c r="M273" s="199"/>
      <c r="N273" s="199"/>
      <c r="O273" s="199"/>
      <c r="P273" s="222"/>
    </row>
    <row r="274" spans="1:16" ht="27" customHeight="1" x14ac:dyDescent="0.4">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4">
      <c r="B275" s="99"/>
      <c r="C275" s="168"/>
      <c r="D275" s="167"/>
      <c r="E275" s="167"/>
      <c r="F275" s="167"/>
      <c r="G275" s="167"/>
      <c r="H275" s="167"/>
      <c r="I275" s="167"/>
      <c r="J275" s="167"/>
      <c r="K275" s="167"/>
      <c r="L275" s="167"/>
      <c r="M275" s="167"/>
      <c r="N275" s="167"/>
      <c r="O275" s="167"/>
      <c r="P275" s="197"/>
    </row>
    <row r="276" spans="1:16" ht="35.25" customHeight="1" x14ac:dyDescent="0.4">
      <c r="B276" s="864" t="s">
        <v>3</v>
      </c>
      <c r="C276" s="939"/>
      <c r="D276" s="940" t="s">
        <v>39</v>
      </c>
      <c r="E276" s="941"/>
      <c r="F276" s="941"/>
      <c r="G276" s="941"/>
      <c r="H276" s="941"/>
      <c r="I276" s="941"/>
      <c r="J276" s="941"/>
      <c r="K276" s="941"/>
      <c r="L276" s="941"/>
      <c r="M276" s="941"/>
      <c r="N276" s="941"/>
      <c r="O276" s="941"/>
      <c r="P276" s="222"/>
    </row>
    <row r="277" spans="1:16" ht="27.75" x14ac:dyDescent="0.4">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4">
      <c r="A278" s="87"/>
      <c r="B278" s="187"/>
      <c r="C278" s="186"/>
      <c r="D278" s="166"/>
      <c r="E278" s="186"/>
      <c r="F278" s="166"/>
      <c r="G278" s="186"/>
      <c r="H278" s="166"/>
      <c r="I278" s="186"/>
      <c r="J278" s="166"/>
      <c r="K278" s="186"/>
      <c r="L278" s="166"/>
      <c r="M278" s="186"/>
      <c r="N278" s="166"/>
      <c r="O278" s="166"/>
      <c r="P278" s="185"/>
    </row>
    <row r="279" spans="1:16" ht="27.75" customHeight="1" x14ac:dyDescent="0.4">
      <c r="B279" s="1061" t="s">
        <v>143</v>
      </c>
      <c r="C279" s="1062"/>
      <c r="D279" s="1063"/>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4">
      <c r="B280" s="29"/>
      <c r="C280" s="25"/>
      <c r="D280" s="25"/>
      <c r="E280" s="25"/>
      <c r="F280" s="25"/>
      <c r="G280" s="25"/>
      <c r="H280" s="25"/>
      <c r="I280" s="25"/>
      <c r="J280" s="25"/>
      <c r="K280" s="25"/>
      <c r="L280" s="25"/>
      <c r="M280" s="25"/>
      <c r="N280" s="25"/>
      <c r="O280" s="25"/>
      <c r="P280" s="181"/>
    </row>
    <row r="281" spans="1:16" ht="14.25" customHeight="1" x14ac:dyDescent="0.4">
      <c r="B281" s="1064" t="s">
        <v>144</v>
      </c>
      <c r="C281" s="1065"/>
      <c r="D281" s="1065"/>
      <c r="E281" s="183"/>
      <c r="F281" s="223"/>
      <c r="G281" s="183"/>
      <c r="H281" s="223"/>
      <c r="I281" s="183"/>
      <c r="J281" s="223"/>
      <c r="K281" s="183"/>
      <c r="L281" s="223"/>
      <c r="M281" s="183"/>
      <c r="N281" s="223"/>
      <c r="O281" s="223"/>
      <c r="P281" s="182"/>
    </row>
    <row r="282" spans="1:16" ht="27" customHeight="1" x14ac:dyDescent="0.4">
      <c r="B282" s="1066"/>
      <c r="C282" s="1067"/>
      <c r="D282" s="1067"/>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4">
      <c r="B283" s="29"/>
      <c r="C283" s="25"/>
      <c r="D283" s="25"/>
      <c r="E283" s="25"/>
      <c r="F283" s="25"/>
      <c r="G283" s="25"/>
      <c r="H283" s="25"/>
      <c r="I283" s="25"/>
      <c r="J283" s="25"/>
      <c r="K283" s="25"/>
      <c r="L283" s="25"/>
      <c r="M283" s="25"/>
      <c r="N283" s="25"/>
      <c r="O283" s="25"/>
      <c r="P283" s="181"/>
    </row>
    <row r="284" spans="1:16" x14ac:dyDescent="0.4">
      <c r="B284" s="180"/>
      <c r="C284" s="180"/>
      <c r="D284" s="179"/>
      <c r="E284" s="179"/>
      <c r="F284" s="179"/>
      <c r="G284" s="179"/>
      <c r="H284" s="179"/>
      <c r="I284" s="179"/>
      <c r="J284" s="179"/>
      <c r="K284" s="179"/>
      <c r="L284" s="179"/>
      <c r="M284" s="179"/>
      <c r="N284" s="179"/>
      <c r="O284" s="179"/>
      <c r="P284" s="176"/>
    </row>
    <row r="285" spans="1:16" x14ac:dyDescent="0.4">
      <c r="B285" s="829" t="str">
        <f>CONCATENATE(K$2,": TB_ART(Numerator)")</f>
        <v>DSD: TB_ART(Numerator)</v>
      </c>
      <c r="C285" s="830"/>
      <c r="D285" s="830"/>
      <c r="E285" s="830"/>
      <c r="F285" s="830"/>
      <c r="G285" s="830"/>
      <c r="H285" s="830"/>
      <c r="I285" s="830"/>
      <c r="J285" s="830"/>
      <c r="K285" s="830"/>
      <c r="L285" s="830"/>
      <c r="M285" s="830"/>
      <c r="N285" s="830"/>
      <c r="O285" s="830"/>
      <c r="P285" s="830"/>
    </row>
    <row r="286" spans="1:16" x14ac:dyDescent="0.4">
      <c r="B286" s="947" t="s">
        <v>0</v>
      </c>
      <c r="C286" s="948"/>
      <c r="D286" s="949" t="s">
        <v>145</v>
      </c>
      <c r="E286" s="950"/>
      <c r="F286" s="950"/>
      <c r="G286" s="950"/>
      <c r="H286" s="950"/>
      <c r="I286" s="950"/>
      <c r="J286" s="950"/>
      <c r="K286" s="950"/>
      <c r="L286" s="950"/>
      <c r="M286" s="950"/>
      <c r="N286" s="950"/>
      <c r="O286" s="950"/>
      <c r="P286" s="951"/>
    </row>
    <row r="287" spans="1:16" x14ac:dyDescent="0.4">
      <c r="B287" s="864"/>
      <c r="C287" s="939"/>
      <c r="D287" s="952"/>
      <c r="E287" s="953"/>
      <c r="F287" s="953"/>
      <c r="G287" s="953"/>
      <c r="H287" s="953"/>
      <c r="I287" s="953"/>
      <c r="J287" s="953"/>
      <c r="K287" s="953"/>
      <c r="L287" s="953"/>
      <c r="M287" s="953"/>
      <c r="N287" s="953"/>
      <c r="O287" s="953"/>
      <c r="P287" s="954"/>
    </row>
    <row r="288" spans="1:16" ht="8.25" customHeight="1" x14ac:dyDescent="0.4">
      <c r="B288" s="77"/>
      <c r="C288" s="78"/>
      <c r="D288" s="199"/>
      <c r="E288" s="199"/>
      <c r="F288" s="199"/>
      <c r="G288" s="199"/>
      <c r="H288" s="199"/>
      <c r="I288" s="199"/>
      <c r="J288" s="199"/>
      <c r="K288" s="199"/>
      <c r="L288" s="199"/>
      <c r="M288" s="199"/>
      <c r="N288" s="199"/>
      <c r="O288" s="199"/>
      <c r="P288" s="222"/>
    </row>
    <row r="289" spans="2:16" ht="32.25" customHeight="1" x14ac:dyDescent="0.4">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4">
      <c r="B290" s="99"/>
      <c r="C290" s="168"/>
      <c r="D290" s="167"/>
      <c r="E290" s="167"/>
      <c r="F290" s="167"/>
      <c r="G290" s="167"/>
      <c r="H290" s="167"/>
      <c r="I290" s="167"/>
      <c r="J290" s="167"/>
      <c r="K290" s="167"/>
      <c r="L290" s="167"/>
      <c r="M290" s="167"/>
      <c r="N290" s="167"/>
      <c r="O290" s="167"/>
      <c r="P290" s="197"/>
    </row>
    <row r="291" spans="2:16" ht="33" customHeight="1" x14ac:dyDescent="0.4">
      <c r="B291" s="864" t="s">
        <v>3</v>
      </c>
      <c r="C291" s="939"/>
      <c r="D291" s="940" t="s">
        <v>146</v>
      </c>
      <c r="E291" s="941"/>
      <c r="F291" s="941"/>
      <c r="G291" s="941"/>
      <c r="H291" s="941"/>
      <c r="I291" s="941"/>
      <c r="J291" s="941"/>
      <c r="K291" s="941"/>
      <c r="L291" s="941"/>
      <c r="M291" s="941"/>
      <c r="N291" s="941"/>
      <c r="O291" s="941"/>
      <c r="P291" s="222"/>
    </row>
    <row r="292" spans="2:16" ht="15" x14ac:dyDescent="0.4">
      <c r="B292" s="1055" t="s">
        <v>147</v>
      </c>
      <c r="C292" s="1056"/>
      <c r="D292" s="1056"/>
      <c r="E292" s="1056"/>
      <c r="F292" s="1056"/>
      <c r="G292" s="1056"/>
      <c r="H292" s="1056"/>
      <c r="I292" s="1056"/>
      <c r="J292" s="1056"/>
      <c r="K292" s="1056"/>
      <c r="L292" s="1056"/>
      <c r="M292" s="1056"/>
      <c r="N292" s="1056"/>
      <c r="O292" s="1056"/>
      <c r="P292" s="1057"/>
    </row>
    <row r="293" spans="2:16" ht="27.75" x14ac:dyDescent="0.4">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4">
      <c r="B294" s="187"/>
      <c r="C294" s="186"/>
      <c r="D294" s="166"/>
      <c r="E294" s="186"/>
      <c r="F294" s="166"/>
      <c r="G294" s="186"/>
      <c r="H294" s="166"/>
      <c r="I294" s="186"/>
      <c r="J294" s="166"/>
      <c r="K294" s="186"/>
      <c r="L294" s="166"/>
      <c r="M294" s="186"/>
      <c r="N294" s="166"/>
      <c r="O294" s="166"/>
      <c r="P294" s="185"/>
    </row>
    <row r="295" spans="2:16" ht="29.25" customHeight="1" x14ac:dyDescent="0.4">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4">
      <c r="B296" s="29"/>
      <c r="C296" s="25"/>
      <c r="D296" s="25"/>
      <c r="E296" s="25"/>
      <c r="F296" s="25"/>
      <c r="G296" s="25"/>
      <c r="H296" s="25"/>
      <c r="I296" s="25"/>
      <c r="J296" s="25"/>
      <c r="K296" s="25"/>
      <c r="L296" s="25"/>
      <c r="M296" s="25"/>
      <c r="N296" s="25"/>
      <c r="O296" s="25"/>
      <c r="P296" s="181"/>
    </row>
    <row r="297" spans="2:16" ht="9.75" customHeight="1" x14ac:dyDescent="0.4">
      <c r="B297" s="184"/>
      <c r="C297" s="183"/>
      <c r="D297" s="223"/>
      <c r="E297" s="183"/>
      <c r="F297" s="223"/>
      <c r="G297" s="183"/>
      <c r="H297" s="223"/>
      <c r="I297" s="183"/>
      <c r="J297" s="223"/>
      <c r="K297" s="183"/>
      <c r="L297" s="223"/>
      <c r="M297" s="183"/>
      <c r="N297" s="223"/>
      <c r="O297" s="223"/>
      <c r="P297" s="182"/>
    </row>
    <row r="298" spans="2:16" ht="29.25" customHeight="1" x14ac:dyDescent="0.4">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4">
      <c r="B299" s="29"/>
      <c r="C299" s="25"/>
      <c r="D299" s="25"/>
      <c r="E299" s="25"/>
      <c r="F299" s="25"/>
      <c r="G299" s="25"/>
      <c r="H299" s="25"/>
      <c r="I299" s="25"/>
      <c r="J299" s="25"/>
      <c r="K299" s="25"/>
      <c r="L299" s="25"/>
      <c r="M299" s="25"/>
      <c r="N299" s="25"/>
      <c r="O299" s="25"/>
      <c r="P299" s="181"/>
    </row>
    <row r="300" spans="2:16" ht="10.5" customHeight="1" x14ac:dyDescent="0.4">
      <c r="B300" s="265"/>
      <c r="C300" s="31"/>
      <c r="D300" s="199"/>
      <c r="E300" s="199"/>
      <c r="F300" s="199"/>
      <c r="G300" s="199"/>
      <c r="H300" s="199"/>
      <c r="I300" s="199"/>
      <c r="J300" s="199"/>
      <c r="K300" s="199"/>
      <c r="L300" s="199"/>
      <c r="M300" s="199"/>
      <c r="N300" s="199"/>
      <c r="O300" s="199"/>
      <c r="P300" s="222"/>
    </row>
    <row r="301" spans="2:16" ht="33.75" customHeight="1" x14ac:dyDescent="0.4">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4">
      <c r="B302" s="304"/>
      <c r="C302" s="83"/>
      <c r="D302" s="269"/>
      <c r="E302" s="269"/>
      <c r="F302" s="269"/>
      <c r="G302" s="269"/>
      <c r="H302" s="269"/>
      <c r="I302" s="269"/>
      <c r="J302" s="269"/>
      <c r="K302" s="269"/>
      <c r="L302" s="269"/>
      <c r="M302" s="269"/>
      <c r="N302" s="269"/>
      <c r="O302" s="269"/>
      <c r="P302" s="245"/>
    </row>
    <row r="303" spans="2:16" ht="15" x14ac:dyDescent="0.4">
      <c r="B303" s="1058" t="s">
        <v>143</v>
      </c>
      <c r="C303" s="1059"/>
      <c r="D303" s="1059"/>
      <c r="E303" s="1059"/>
      <c r="F303" s="1059"/>
      <c r="G303" s="1059"/>
      <c r="H303" s="1059"/>
      <c r="I303" s="1059"/>
      <c r="J303" s="1059"/>
      <c r="K303" s="1059"/>
      <c r="L303" s="1059"/>
      <c r="M303" s="1059"/>
      <c r="N303" s="1059"/>
      <c r="O303" s="1059"/>
      <c r="P303" s="1060"/>
    </row>
    <row r="304" spans="2:16" ht="27.75" x14ac:dyDescent="0.4">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4">
      <c r="B305" s="187"/>
      <c r="C305" s="186"/>
      <c r="D305" s="166"/>
      <c r="E305" s="186"/>
      <c r="F305" s="166"/>
      <c r="G305" s="186"/>
      <c r="H305" s="166"/>
      <c r="I305" s="186"/>
      <c r="J305" s="166"/>
      <c r="K305" s="186"/>
      <c r="L305" s="166"/>
      <c r="M305" s="186"/>
      <c r="N305" s="166"/>
      <c r="O305" s="166"/>
      <c r="P305" s="185"/>
    </row>
    <row r="306" spans="2:16" ht="30" customHeight="1" x14ac:dyDescent="0.4">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4">
      <c r="B307" s="29"/>
      <c r="C307" s="25"/>
      <c r="D307" s="25"/>
      <c r="E307" s="25"/>
      <c r="F307" s="25"/>
      <c r="G307" s="25"/>
      <c r="H307" s="25"/>
      <c r="I307" s="25"/>
      <c r="J307" s="25"/>
      <c r="K307" s="25"/>
      <c r="L307" s="25"/>
      <c r="M307" s="25"/>
      <c r="N307" s="25"/>
      <c r="O307" s="25"/>
      <c r="P307" s="181"/>
    </row>
    <row r="308" spans="2:16" x14ac:dyDescent="0.4">
      <c r="B308" s="184"/>
      <c r="C308" s="183"/>
      <c r="D308" s="223"/>
      <c r="E308" s="183"/>
      <c r="F308" s="223"/>
      <c r="G308" s="183"/>
      <c r="H308" s="223"/>
      <c r="I308" s="183"/>
      <c r="J308" s="223"/>
      <c r="K308" s="183"/>
      <c r="L308" s="223"/>
      <c r="M308" s="183"/>
      <c r="N308" s="223"/>
      <c r="O308" s="223"/>
      <c r="P308" s="182"/>
    </row>
    <row r="309" spans="2:16" ht="27" customHeight="1" x14ac:dyDescent="0.4">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4">
      <c r="B310" s="29"/>
      <c r="C310" s="25"/>
      <c r="D310" s="25"/>
      <c r="E310" s="25"/>
      <c r="F310" s="25"/>
      <c r="G310" s="25"/>
      <c r="H310" s="25"/>
      <c r="I310" s="25"/>
      <c r="J310" s="25"/>
      <c r="K310" s="25"/>
      <c r="L310" s="25"/>
      <c r="M310" s="25"/>
      <c r="N310" s="25"/>
      <c r="O310" s="25"/>
      <c r="P310" s="181"/>
    </row>
    <row r="311" spans="2:16" x14ac:dyDescent="0.4">
      <c r="B311" s="265"/>
      <c r="C311" s="31"/>
      <c r="D311" s="199"/>
      <c r="E311" s="199"/>
      <c r="F311" s="199"/>
      <c r="G311" s="199"/>
      <c r="H311" s="199"/>
      <c r="I311" s="199"/>
      <c r="J311" s="199"/>
      <c r="K311" s="199"/>
      <c r="L311" s="199"/>
      <c r="M311" s="199"/>
      <c r="N311" s="199"/>
      <c r="O311" s="199"/>
      <c r="P311" s="222"/>
    </row>
    <row r="312" spans="2:16" ht="29.25" customHeight="1" x14ac:dyDescent="0.4">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4">
      <c r="B313" s="304"/>
      <c r="C313" s="83"/>
      <c r="D313" s="269"/>
      <c r="E313" s="269"/>
      <c r="F313" s="269"/>
      <c r="G313" s="269"/>
      <c r="H313" s="269"/>
      <c r="I313" s="269"/>
      <c r="J313" s="269"/>
      <c r="K313" s="269"/>
      <c r="L313" s="269"/>
      <c r="M313" s="269"/>
      <c r="N313" s="269"/>
      <c r="O313" s="269"/>
      <c r="P313" s="245"/>
    </row>
    <row r="314" spans="2:16" x14ac:dyDescent="0.4">
      <c r="B314" s="974"/>
      <c r="C314" s="170"/>
      <c r="D314" s="170"/>
      <c r="E314" s="170"/>
      <c r="F314" s="170"/>
      <c r="G314" s="170"/>
      <c r="H314" s="170"/>
      <c r="I314" s="170"/>
      <c r="J314" s="170"/>
      <c r="K314" s="170"/>
      <c r="L314" s="170"/>
      <c r="M314" s="170"/>
      <c r="N314" s="170"/>
      <c r="O314" s="170"/>
      <c r="P314" s="170"/>
    </row>
    <row r="315" spans="2:16" x14ac:dyDescent="0.4">
      <c r="B315" s="974"/>
      <c r="C315" s="933"/>
      <c r="D315" s="933"/>
      <c r="E315" s="934"/>
      <c r="F315" s="934"/>
      <c r="G315" s="934"/>
      <c r="H315" s="934"/>
      <c r="I315" s="934"/>
      <c r="J315" s="934"/>
      <c r="K315" s="934"/>
      <c r="L315" s="934"/>
      <c r="M315" s="934"/>
      <c r="N315" s="934"/>
      <c r="O315" s="934"/>
      <c r="P315" s="934"/>
    </row>
    <row r="316" spans="2:16" x14ac:dyDescent="0.4">
      <c r="B316" s="15"/>
      <c r="C316" s="16"/>
      <c r="D316" s="16"/>
      <c r="E316" s="16"/>
      <c r="F316" s="16"/>
      <c r="G316" s="16"/>
      <c r="H316" s="16"/>
      <c r="I316" s="16"/>
      <c r="J316" s="16"/>
      <c r="K316" s="16"/>
      <c r="L316" s="16"/>
      <c r="M316" s="16"/>
      <c r="N316" s="16"/>
      <c r="O316" s="17"/>
      <c r="P316" s="166"/>
    </row>
    <row r="317" spans="2:16" ht="17.25" x14ac:dyDescent="0.4">
      <c r="B317" s="18" t="s">
        <v>34</v>
      </c>
      <c r="C317" s="827" t="str">
        <f>C$2</f>
        <v>Afya Nyota Ya Bonde</v>
      </c>
      <c r="D317" s="827"/>
      <c r="E317" s="827"/>
      <c r="F317" s="827"/>
      <c r="H317" s="828" t="s">
        <v>70</v>
      </c>
      <c r="I317" s="828"/>
      <c r="J317" s="828"/>
      <c r="K317" s="59" t="str">
        <f>'Testing-All Others'!K2</f>
        <v>DSD</v>
      </c>
      <c r="L317" s="205"/>
      <c r="M317" s="6" t="s">
        <v>35</v>
      </c>
      <c r="N317" s="827" t="s">
        <v>36</v>
      </c>
      <c r="O317" s="827"/>
      <c r="P317" s="166"/>
    </row>
    <row r="318" spans="2:16" ht="26.25" customHeight="1" x14ac:dyDescent="0.4">
      <c r="B318" s="975" t="str">
        <f>CONCATENATE(K$2,": TX_TB (Numerator)")</f>
        <v>DSD: TX_TB (Numerator)</v>
      </c>
      <c r="C318" s="976"/>
      <c r="D318" s="976"/>
      <c r="E318" s="976"/>
      <c r="F318" s="976"/>
      <c r="G318" s="976"/>
      <c r="H318" s="976"/>
      <c r="I318" s="976"/>
      <c r="J318" s="976"/>
      <c r="K318" s="976"/>
      <c r="L318" s="976"/>
      <c r="M318" s="976"/>
      <c r="N318" s="976"/>
      <c r="O318" s="976"/>
      <c r="P318" s="976"/>
    </row>
    <row r="319" spans="2:16" x14ac:dyDescent="0.4">
      <c r="B319" s="947" t="s">
        <v>0</v>
      </c>
      <c r="C319" s="948"/>
      <c r="D319" s="949" t="s">
        <v>974</v>
      </c>
      <c r="E319" s="950"/>
      <c r="F319" s="950"/>
      <c r="G319" s="950"/>
      <c r="H319" s="950"/>
      <c r="I319" s="950"/>
      <c r="J319" s="950"/>
      <c r="K319" s="950"/>
      <c r="L319" s="950"/>
      <c r="M319" s="950"/>
      <c r="N319" s="950"/>
      <c r="O319" s="950"/>
      <c r="P319" s="951"/>
    </row>
    <row r="320" spans="2:16" ht="21.75" customHeight="1" x14ac:dyDescent="0.4">
      <c r="B320" s="864"/>
      <c r="C320" s="939"/>
      <c r="D320" s="952"/>
      <c r="E320" s="953"/>
      <c r="F320" s="953"/>
      <c r="G320" s="953"/>
      <c r="H320" s="953"/>
      <c r="I320" s="953"/>
      <c r="J320" s="953"/>
      <c r="K320" s="953"/>
      <c r="L320" s="953"/>
      <c r="M320" s="953"/>
      <c r="N320" s="953"/>
      <c r="O320" s="953"/>
      <c r="P320" s="954"/>
    </row>
    <row r="321" spans="2:16" ht="4.5" customHeight="1" x14ac:dyDescent="0.4">
      <c r="B321" s="77"/>
      <c r="C321" s="78"/>
      <c r="D321" s="307"/>
      <c r="E321" s="307"/>
      <c r="F321" s="307"/>
      <c r="G321" s="307"/>
      <c r="H321" s="307"/>
      <c r="I321" s="307"/>
      <c r="J321" s="307"/>
      <c r="K321" s="307"/>
      <c r="L321" s="307"/>
      <c r="M321" s="307"/>
      <c r="N321" s="307"/>
      <c r="O321" s="307"/>
      <c r="P321" s="411"/>
    </row>
    <row r="322" spans="2:16" ht="30" customHeight="1" x14ac:dyDescent="0.4">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4">
      <c r="B323" s="308"/>
      <c r="C323" s="413"/>
      <c r="D323" s="309"/>
      <c r="E323" s="309"/>
      <c r="F323" s="309"/>
      <c r="G323" s="309"/>
      <c r="H323" s="309"/>
      <c r="I323" s="309"/>
      <c r="J323" s="309"/>
      <c r="K323" s="309"/>
      <c r="L323" s="309"/>
      <c r="M323" s="309"/>
      <c r="N323" s="309"/>
      <c r="O323" s="309"/>
      <c r="P323" s="197"/>
    </row>
    <row r="324" spans="2:16" ht="26.25" customHeight="1" x14ac:dyDescent="0.4">
      <c r="B324" s="982" t="s">
        <v>3</v>
      </c>
      <c r="C324" s="983"/>
      <c r="D324" s="984" t="s">
        <v>975</v>
      </c>
      <c r="E324" s="985"/>
      <c r="F324" s="985"/>
      <c r="G324" s="985"/>
      <c r="H324" s="985"/>
      <c r="I324" s="985"/>
      <c r="J324" s="985"/>
      <c r="K324" s="985"/>
      <c r="L324" s="985"/>
      <c r="M324" s="985"/>
      <c r="N324" s="985"/>
      <c r="O324" s="985"/>
      <c r="P324" s="417"/>
    </row>
    <row r="325" spans="2:16" ht="26.25" customHeight="1" x14ac:dyDescent="0.4">
      <c r="B325" s="418"/>
      <c r="C325" s="419"/>
      <c r="D325" s="419"/>
      <c r="E325" s="419"/>
      <c r="F325" s="419"/>
      <c r="G325" s="990" t="s">
        <v>38</v>
      </c>
      <c r="H325" s="991"/>
      <c r="I325" s="992"/>
      <c r="J325" s="993" t="s">
        <v>40</v>
      </c>
      <c r="K325" s="991"/>
      <c r="L325" s="992"/>
      <c r="M325" s="994"/>
      <c r="N325" s="994"/>
      <c r="O325" s="994"/>
      <c r="P325" s="995"/>
    </row>
    <row r="326" spans="2:16" ht="35.25" customHeight="1" x14ac:dyDescent="0.4">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4">
      <c r="B327" s="436"/>
      <c r="C327" s="437"/>
      <c r="D327" s="437"/>
      <c r="E327" s="437"/>
      <c r="F327" s="438"/>
      <c r="G327" s="430"/>
      <c r="H327" s="431"/>
      <c r="I327" s="433"/>
      <c r="J327" s="431"/>
      <c r="K327" s="431"/>
      <c r="L327" s="433"/>
      <c r="M327" s="431"/>
      <c r="N327" s="431"/>
      <c r="O327" s="431"/>
      <c r="P327" s="433"/>
    </row>
    <row r="328" spans="2:16" ht="30" customHeight="1" x14ac:dyDescent="0.4">
      <c r="B328" s="996" t="s">
        <v>976</v>
      </c>
      <c r="C328" s="997"/>
      <c r="D328" s="997"/>
      <c r="E328" s="997"/>
      <c r="F328" s="998"/>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4">
      <c r="B329" s="999"/>
      <c r="C329" s="1000"/>
      <c r="D329" s="1000"/>
      <c r="E329" s="1000"/>
      <c r="F329" s="1001"/>
      <c r="G329" s="432"/>
      <c r="H329" s="424"/>
      <c r="I329" s="435"/>
      <c r="J329" s="424"/>
      <c r="K329" s="424"/>
      <c r="L329" s="435"/>
      <c r="M329" s="424"/>
      <c r="N329" s="424"/>
      <c r="O329" s="424"/>
      <c r="P329" s="435"/>
    </row>
    <row r="330" spans="2:16" ht="9.75" customHeight="1" x14ac:dyDescent="0.4">
      <c r="B330" s="430"/>
      <c r="C330" s="431"/>
      <c r="D330" s="431"/>
      <c r="E330" s="431"/>
      <c r="F330" s="431"/>
      <c r="G330" s="430"/>
      <c r="H330" s="431"/>
      <c r="I330" s="433"/>
      <c r="J330" s="431"/>
      <c r="K330" s="431"/>
      <c r="L330" s="433"/>
      <c r="M330" s="431"/>
      <c r="N330" s="431"/>
      <c r="O330" s="431"/>
      <c r="P330" s="194"/>
    </row>
    <row r="331" spans="2:16" ht="28.5" customHeight="1" x14ac:dyDescent="0.4">
      <c r="B331" s="1002" t="s">
        <v>977</v>
      </c>
      <c r="C331" s="1003"/>
      <c r="D331" s="1003"/>
      <c r="E331" s="1003"/>
      <c r="F331" s="1004"/>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4">
      <c r="B332" s="1005"/>
      <c r="C332" s="1006"/>
      <c r="D332" s="1006"/>
      <c r="E332" s="1006"/>
      <c r="F332" s="1007"/>
      <c r="G332" s="432"/>
      <c r="H332" s="424"/>
      <c r="I332" s="435"/>
      <c r="J332" s="424"/>
      <c r="K332" s="424"/>
      <c r="L332" s="435"/>
      <c r="M332" s="424"/>
      <c r="N332" s="424"/>
      <c r="O332" s="424"/>
      <c r="P332" s="425"/>
    </row>
    <row r="333" spans="2:16" ht="7.5" customHeight="1" x14ac:dyDescent="0.4">
      <c r="B333" s="420"/>
      <c r="C333" s="416"/>
      <c r="D333" s="416"/>
      <c r="E333" s="416"/>
      <c r="F333" s="416"/>
      <c r="G333" s="420"/>
      <c r="H333" s="416"/>
      <c r="I333" s="434"/>
      <c r="J333" s="416"/>
      <c r="K333" s="416"/>
      <c r="L333" s="434"/>
      <c r="M333" s="416"/>
      <c r="N333" s="416"/>
      <c r="O333" s="416"/>
      <c r="P333" s="421"/>
    </row>
    <row r="334" spans="2:16" ht="28.5" customHeight="1" x14ac:dyDescent="0.4">
      <c r="B334" s="420"/>
      <c r="C334" s="416"/>
      <c r="D334" s="416"/>
      <c r="E334" s="1008" t="s">
        <v>6</v>
      </c>
      <c r="F334" s="1009"/>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4">
      <c r="B335" s="422"/>
      <c r="C335" s="423"/>
      <c r="D335" s="231"/>
      <c r="E335" s="231"/>
      <c r="F335" s="424"/>
      <c r="G335" s="432"/>
      <c r="H335" s="424"/>
      <c r="I335" s="435"/>
      <c r="J335" s="424"/>
      <c r="K335" s="424"/>
      <c r="L335" s="435"/>
      <c r="M335" s="424"/>
      <c r="N335" s="424"/>
      <c r="O335" s="424"/>
      <c r="P335" s="425"/>
    </row>
    <row r="336" spans="2:16" ht="30" customHeight="1" x14ac:dyDescent="0.4">
      <c r="B336" s="193"/>
      <c r="C336" s="414"/>
      <c r="D336" s="188"/>
      <c r="E336" s="191"/>
      <c r="F336" s="191"/>
      <c r="G336" s="190"/>
      <c r="H336" s="190"/>
      <c r="I336" s="190"/>
      <c r="J336" s="188"/>
      <c r="K336" s="188"/>
      <c r="L336" s="189"/>
      <c r="M336" s="188"/>
      <c r="N336" s="188"/>
      <c r="O336" s="188"/>
      <c r="P336" s="26"/>
    </row>
    <row r="337" spans="2:16" x14ac:dyDescent="0.4">
      <c r="B337" s="180"/>
      <c r="C337" s="180"/>
      <c r="D337" s="179"/>
      <c r="E337" s="179"/>
      <c r="F337" s="179"/>
      <c r="G337" s="179"/>
      <c r="H337" s="179"/>
      <c r="I337" s="179"/>
      <c r="J337" s="179"/>
      <c r="K337" s="179"/>
      <c r="L337" s="179"/>
      <c r="M337" s="179"/>
      <c r="N337" s="179"/>
      <c r="O337" s="179"/>
      <c r="P337" s="412"/>
    </row>
    <row r="338" spans="2:16" ht="31.5" customHeight="1" x14ac:dyDescent="0.4">
      <c r="B338" s="975" t="str">
        <f>CONCATENATE(K$2,": TX_TB (Denominator)")</f>
        <v>DSD: TX_TB (Denominator)</v>
      </c>
      <c r="C338" s="976"/>
      <c r="D338" s="976"/>
      <c r="E338" s="976"/>
      <c r="F338" s="976"/>
      <c r="G338" s="976"/>
      <c r="H338" s="976"/>
      <c r="I338" s="976"/>
      <c r="J338" s="976"/>
      <c r="K338" s="976"/>
      <c r="L338" s="976"/>
      <c r="M338" s="976"/>
      <c r="N338" s="976"/>
      <c r="O338" s="976"/>
      <c r="P338" s="976"/>
    </row>
    <row r="339" spans="2:16" ht="21.75" customHeight="1" x14ac:dyDescent="0.4">
      <c r="B339" s="947" t="s">
        <v>0</v>
      </c>
      <c r="C339" s="948"/>
      <c r="D339" s="949" t="s">
        <v>978</v>
      </c>
      <c r="E339" s="950"/>
      <c r="F339" s="950"/>
      <c r="G339" s="950"/>
      <c r="H339" s="950"/>
      <c r="I339" s="950"/>
      <c r="J339" s="950"/>
      <c r="K339" s="950"/>
      <c r="L339" s="950"/>
      <c r="M339" s="950"/>
      <c r="N339" s="950"/>
      <c r="O339" s="950"/>
      <c r="P339" s="951"/>
    </row>
    <row r="340" spans="2:16" ht="13.5" customHeight="1" x14ac:dyDescent="0.4">
      <c r="B340" s="864"/>
      <c r="C340" s="939"/>
      <c r="D340" s="952"/>
      <c r="E340" s="953"/>
      <c r="F340" s="953"/>
      <c r="G340" s="953"/>
      <c r="H340" s="953"/>
      <c r="I340" s="953"/>
      <c r="J340" s="953"/>
      <c r="K340" s="953"/>
      <c r="L340" s="953"/>
      <c r="M340" s="953"/>
      <c r="N340" s="953"/>
      <c r="O340" s="953"/>
      <c r="P340" s="954"/>
    </row>
    <row r="341" spans="2:16" ht="7.5" customHeight="1" x14ac:dyDescent="0.4">
      <c r="B341" s="77"/>
      <c r="C341" s="78"/>
      <c r="D341" s="307"/>
      <c r="E341" s="307"/>
      <c r="F341" s="307"/>
      <c r="G341" s="307"/>
      <c r="H341" s="307"/>
      <c r="I341" s="307"/>
      <c r="J341" s="307"/>
      <c r="K341" s="307"/>
      <c r="L341" s="307"/>
      <c r="M341" s="307"/>
      <c r="N341" s="307"/>
      <c r="O341" s="307"/>
      <c r="P341" s="411"/>
    </row>
    <row r="342" spans="2:16" ht="24" customHeight="1" x14ac:dyDescent="0.4">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4">
      <c r="B343" s="308"/>
      <c r="C343" s="413"/>
      <c r="D343" s="309"/>
      <c r="E343" s="309"/>
      <c r="F343" s="309"/>
      <c r="G343" s="309"/>
      <c r="H343" s="309"/>
      <c r="I343" s="309"/>
      <c r="J343" s="309"/>
      <c r="K343" s="309"/>
      <c r="L343" s="309"/>
      <c r="M343" s="309"/>
      <c r="N343" s="309"/>
      <c r="O343" s="309"/>
      <c r="P343" s="197"/>
    </row>
    <row r="344" spans="2:16" ht="33.75" customHeight="1" x14ac:dyDescent="0.4">
      <c r="B344" s="864" t="s">
        <v>3</v>
      </c>
      <c r="C344" s="939"/>
      <c r="D344" s="958" t="s">
        <v>979</v>
      </c>
      <c r="E344" s="941"/>
      <c r="F344" s="941"/>
      <c r="G344" s="941"/>
      <c r="H344" s="941"/>
      <c r="I344" s="941"/>
      <c r="J344" s="941"/>
      <c r="K344" s="941"/>
      <c r="L344" s="941"/>
      <c r="M344" s="941"/>
      <c r="N344" s="941"/>
      <c r="O344" s="941"/>
      <c r="P344" s="411"/>
    </row>
    <row r="345" spans="2:16" ht="22.5" customHeight="1" x14ac:dyDescent="0.4">
      <c r="B345" s="196"/>
      <c r="C345" s="195"/>
      <c r="D345" s="1010" t="s">
        <v>980</v>
      </c>
      <c r="E345" s="1011"/>
      <c r="F345" s="1011"/>
      <c r="G345" s="1011"/>
      <c r="H345" s="1011"/>
      <c r="I345" s="1012"/>
      <c r="J345" s="1010" t="s">
        <v>981</v>
      </c>
      <c r="K345" s="1011"/>
      <c r="L345" s="1011"/>
      <c r="M345" s="1011"/>
      <c r="N345" s="1011"/>
      <c r="O345" s="1012"/>
      <c r="P345" s="194"/>
    </row>
    <row r="346" spans="2:16" ht="23.25" customHeight="1" x14ac:dyDescent="0.4">
      <c r="B346" s="440"/>
      <c r="C346" s="439"/>
      <c r="D346" s="990" t="s">
        <v>38</v>
      </c>
      <c r="E346" s="991"/>
      <c r="F346" s="992"/>
      <c r="G346" s="993" t="s">
        <v>40</v>
      </c>
      <c r="H346" s="991"/>
      <c r="I346" s="992"/>
      <c r="J346" s="990" t="s">
        <v>38</v>
      </c>
      <c r="K346" s="991"/>
      <c r="L346" s="992"/>
      <c r="M346" s="993" t="s">
        <v>40</v>
      </c>
      <c r="N346" s="991"/>
      <c r="O346" s="992"/>
      <c r="P346" s="441"/>
    </row>
    <row r="347" spans="2:16" ht="27.75" x14ac:dyDescent="0.4">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4">
      <c r="B348" s="235"/>
      <c r="C348" s="233"/>
      <c r="D348" s="430"/>
      <c r="E348" s="431"/>
      <c r="F348" s="433"/>
      <c r="G348" s="431"/>
      <c r="H348" s="431"/>
      <c r="I348" s="433"/>
      <c r="J348" s="430"/>
      <c r="K348" s="431"/>
      <c r="L348" s="433"/>
      <c r="M348" s="431"/>
      <c r="N348" s="431"/>
      <c r="O348" s="433"/>
      <c r="P348" s="208"/>
    </row>
    <row r="349" spans="2:16" ht="27.75" customHeight="1" x14ac:dyDescent="0.4">
      <c r="B349" s="1013" t="s">
        <v>982</v>
      </c>
      <c r="C349" s="1014"/>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4">
      <c r="B350" s="232"/>
      <c r="C350" s="230"/>
      <c r="D350" s="432"/>
      <c r="E350" s="424"/>
      <c r="F350" s="435"/>
      <c r="G350" s="424"/>
      <c r="H350" s="424"/>
      <c r="I350" s="435"/>
      <c r="J350" s="432"/>
      <c r="K350" s="424"/>
      <c r="L350" s="435"/>
      <c r="M350" s="424"/>
      <c r="N350" s="424"/>
      <c r="O350" s="435"/>
      <c r="P350" s="208"/>
    </row>
    <row r="351" spans="2:16" x14ac:dyDescent="0.4">
      <c r="B351" s="235"/>
      <c r="C351" s="233"/>
      <c r="D351" s="430"/>
      <c r="E351" s="431"/>
      <c r="F351" s="433"/>
      <c r="G351" s="431"/>
      <c r="H351" s="431"/>
      <c r="I351" s="433"/>
      <c r="J351" s="430"/>
      <c r="K351" s="431"/>
      <c r="L351" s="433"/>
      <c r="M351" s="431"/>
      <c r="N351" s="431"/>
      <c r="O351" s="433"/>
      <c r="P351" s="208"/>
    </row>
    <row r="352" spans="2:16" ht="29.25" customHeight="1" x14ac:dyDescent="0.4">
      <c r="B352" s="1013" t="s">
        <v>983</v>
      </c>
      <c r="C352" s="1014"/>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4">
      <c r="B353" s="232"/>
      <c r="C353" s="230"/>
      <c r="D353" s="432"/>
      <c r="E353" s="424"/>
      <c r="F353" s="435"/>
      <c r="G353" s="424"/>
      <c r="H353" s="424"/>
      <c r="I353" s="435"/>
      <c r="J353" s="432"/>
      <c r="K353" s="424"/>
      <c r="L353" s="435"/>
      <c r="M353" s="424"/>
      <c r="N353" s="424"/>
      <c r="O353" s="435"/>
      <c r="P353" s="208"/>
    </row>
    <row r="354" spans="2:16" ht="9.75" customHeight="1" x14ac:dyDescent="0.4">
      <c r="B354" s="442"/>
      <c r="C354" s="2"/>
      <c r="D354" s="420"/>
      <c r="E354" s="416"/>
      <c r="F354" s="434"/>
      <c r="G354" s="416"/>
      <c r="H354" s="416"/>
      <c r="I354" s="434"/>
      <c r="J354" s="420"/>
      <c r="K354" s="416"/>
      <c r="L354" s="434"/>
      <c r="M354" s="416"/>
      <c r="N354" s="416"/>
      <c r="O354" s="434"/>
      <c r="P354" s="208"/>
    </row>
    <row r="355" spans="2:16" ht="30" customHeight="1" x14ac:dyDescent="0.4">
      <c r="B355" s="1013" t="s">
        <v>6</v>
      </c>
      <c r="C355" s="1014"/>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4">
      <c r="B356" s="442"/>
      <c r="C356" s="2"/>
      <c r="D356" s="420"/>
      <c r="E356" s="416"/>
      <c r="F356" s="434"/>
      <c r="G356" s="416"/>
      <c r="H356" s="416"/>
      <c r="I356" s="434"/>
      <c r="J356" s="420"/>
      <c r="K356" s="416"/>
      <c r="L356" s="434"/>
      <c r="M356" s="416"/>
      <c r="N356" s="416"/>
      <c r="O356" s="434"/>
      <c r="P356" s="208"/>
    </row>
    <row r="357" spans="2:16" ht="32.25" customHeight="1" x14ac:dyDescent="0.4">
      <c r="B357" s="982" t="s">
        <v>3</v>
      </c>
      <c r="C357" s="983"/>
      <c r="D357" s="984" t="s">
        <v>984</v>
      </c>
      <c r="E357" s="985"/>
      <c r="F357" s="985"/>
      <c r="G357" s="985"/>
      <c r="H357" s="985"/>
      <c r="I357" s="985"/>
      <c r="J357" s="985"/>
      <c r="K357" s="985"/>
      <c r="L357" s="985"/>
      <c r="M357" s="985"/>
      <c r="N357" s="985"/>
      <c r="O357" s="985"/>
      <c r="P357" s="417"/>
    </row>
    <row r="358" spans="2:16" x14ac:dyDescent="0.4">
      <c r="B358" s="235"/>
      <c r="C358" s="234"/>
      <c r="D358" s="234"/>
      <c r="E358" s="234"/>
      <c r="F358" s="234"/>
      <c r="G358" s="234"/>
      <c r="H358" s="234"/>
      <c r="I358" s="234"/>
      <c r="J358" s="234"/>
      <c r="K358" s="234"/>
      <c r="L358" s="234"/>
      <c r="M358" s="234"/>
      <c r="N358" s="234"/>
      <c r="O358" s="234"/>
      <c r="P358" s="233"/>
    </row>
    <row r="359" spans="2:16" ht="27" customHeight="1" x14ac:dyDescent="0.4">
      <c r="B359" s="986" t="s">
        <v>985</v>
      </c>
      <c r="C359" s="987"/>
      <c r="D359" s="615" cm="1">
        <f t="array" ref="D359">SUMPRODUCT(($G$2=TX_TB!$E$2:$E$350)*(TX_TB!AS$2:AS$350))</f>
        <v>0</v>
      </c>
      <c r="E359" s="2"/>
      <c r="F359" s="2"/>
      <c r="G359" s="2"/>
      <c r="H359" s="2"/>
      <c r="I359" s="2"/>
      <c r="J359" s="2"/>
      <c r="K359" s="2"/>
      <c r="L359" s="2"/>
      <c r="M359" s="2"/>
      <c r="N359" s="2"/>
      <c r="O359" s="2"/>
      <c r="P359" s="208"/>
    </row>
    <row r="360" spans="2:16" x14ac:dyDescent="0.4">
      <c r="B360" s="986"/>
      <c r="C360" s="987"/>
      <c r="D360" s="2"/>
      <c r="E360" s="2"/>
      <c r="F360" s="2"/>
      <c r="G360" s="2"/>
      <c r="H360" s="2"/>
      <c r="I360" s="2"/>
      <c r="J360" s="2"/>
      <c r="K360" s="2"/>
      <c r="L360" s="2"/>
      <c r="M360" s="2"/>
      <c r="N360" s="2"/>
      <c r="O360" s="2"/>
      <c r="P360" s="208"/>
    </row>
    <row r="361" spans="2:16" x14ac:dyDescent="0.4">
      <c r="B361" s="986"/>
      <c r="C361" s="987"/>
      <c r="D361" s="2"/>
      <c r="E361" s="2"/>
      <c r="F361" s="2"/>
      <c r="G361" s="2"/>
      <c r="H361" s="2"/>
      <c r="I361" s="2"/>
      <c r="J361" s="2"/>
      <c r="K361" s="2"/>
      <c r="L361" s="2"/>
      <c r="M361" s="2"/>
      <c r="N361" s="2"/>
      <c r="O361" s="2"/>
      <c r="P361" s="208"/>
    </row>
    <row r="362" spans="2:16" x14ac:dyDescent="0.4">
      <c r="B362" s="986"/>
      <c r="C362" s="987"/>
      <c r="D362" s="2"/>
      <c r="E362" s="2"/>
      <c r="F362" s="2"/>
      <c r="G362" s="2"/>
      <c r="H362" s="2"/>
      <c r="I362" s="2"/>
      <c r="J362" s="2"/>
      <c r="K362" s="2"/>
      <c r="L362" s="2"/>
      <c r="M362" s="2"/>
      <c r="N362" s="2"/>
      <c r="O362" s="2"/>
      <c r="P362" s="208"/>
    </row>
    <row r="363" spans="2:16" ht="7.5" customHeight="1" x14ac:dyDescent="0.4">
      <c r="B363" s="232"/>
      <c r="C363" s="231"/>
      <c r="D363" s="231"/>
      <c r="E363" s="231"/>
      <c r="F363" s="231"/>
      <c r="G363" s="231"/>
      <c r="H363" s="231"/>
      <c r="I363" s="231"/>
      <c r="J363" s="231"/>
      <c r="K363" s="231"/>
      <c r="L363" s="231"/>
      <c r="M363" s="231"/>
      <c r="N363" s="231"/>
      <c r="O363" s="231"/>
      <c r="P363" s="230"/>
    </row>
    <row r="364" spans="2:16" ht="30" customHeight="1" x14ac:dyDescent="0.4">
      <c r="B364" s="982" t="s">
        <v>3</v>
      </c>
      <c r="C364" s="983"/>
      <c r="D364" s="984" t="s">
        <v>992</v>
      </c>
      <c r="E364" s="985"/>
      <c r="F364" s="985"/>
      <c r="G364" s="985"/>
      <c r="H364" s="985"/>
      <c r="I364" s="985"/>
      <c r="J364" s="985"/>
      <c r="K364" s="985"/>
      <c r="L364" s="985"/>
      <c r="M364" s="985"/>
      <c r="N364" s="985"/>
      <c r="O364" s="985"/>
      <c r="P364" s="417"/>
    </row>
    <row r="365" spans="2:16" ht="6.75" customHeight="1" x14ac:dyDescent="0.4">
      <c r="B365" s="235"/>
      <c r="C365" s="234"/>
      <c r="D365" s="234"/>
      <c r="E365" s="234"/>
      <c r="F365" s="234"/>
      <c r="G365" s="234"/>
      <c r="H365" s="234"/>
      <c r="I365" s="234"/>
      <c r="J365" s="234"/>
      <c r="K365" s="234"/>
      <c r="L365" s="234"/>
      <c r="M365" s="234"/>
      <c r="N365" s="234"/>
      <c r="O365" s="234"/>
      <c r="P365" s="233"/>
    </row>
    <row r="366" spans="2:16" ht="47.25" customHeight="1" x14ac:dyDescent="0.4">
      <c r="B366" s="965" t="s">
        <v>989</v>
      </c>
      <c r="C366" s="989"/>
      <c r="D366" s="989"/>
      <c r="E366" s="2"/>
      <c r="F366" s="445" t="s">
        <v>986</v>
      </c>
      <c r="G366" s="2"/>
      <c r="H366" s="988" t="s">
        <v>987</v>
      </c>
      <c r="I366" s="988"/>
      <c r="J366" s="988"/>
      <c r="K366" s="2"/>
      <c r="L366" s="988" t="s">
        <v>988</v>
      </c>
      <c r="M366" s="988"/>
      <c r="N366" s="988"/>
      <c r="O366" s="2"/>
      <c r="P366" s="208"/>
    </row>
    <row r="367" spans="2:16" ht="24.75" customHeight="1" x14ac:dyDescent="0.4">
      <c r="B367" s="965"/>
      <c r="C367" s="989"/>
      <c r="D367" s="989"/>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4">
      <c r="B368" s="232"/>
      <c r="C368" s="231"/>
      <c r="D368" s="231"/>
      <c r="E368" s="231"/>
      <c r="F368" s="231"/>
      <c r="G368" s="231"/>
      <c r="H368" s="231"/>
      <c r="I368" s="231"/>
      <c r="J368" s="231"/>
      <c r="K368" s="231"/>
      <c r="L368" s="231"/>
      <c r="M368" s="231"/>
      <c r="N368" s="231"/>
      <c r="O368" s="231"/>
      <c r="P368" s="230"/>
    </row>
    <row r="369" spans="2:16" ht="30" customHeight="1" x14ac:dyDescent="0.4">
      <c r="B369" s="982" t="s">
        <v>3</v>
      </c>
      <c r="C369" s="983"/>
      <c r="D369" s="984" t="s">
        <v>991</v>
      </c>
      <c r="E369" s="985"/>
      <c r="F369" s="985"/>
      <c r="G369" s="985"/>
      <c r="H369" s="985"/>
      <c r="I369" s="985"/>
      <c r="J369" s="985"/>
      <c r="K369" s="985"/>
      <c r="L369" s="985"/>
      <c r="M369" s="985"/>
      <c r="N369" s="985"/>
      <c r="O369" s="985"/>
      <c r="P369" s="417"/>
    </row>
    <row r="370" spans="2:16" x14ac:dyDescent="0.4">
      <c r="B370" s="235"/>
      <c r="C370" s="234"/>
      <c r="D370" s="234"/>
      <c r="E370" s="234"/>
      <c r="F370" s="234"/>
      <c r="G370" s="234"/>
      <c r="H370" s="234"/>
      <c r="I370" s="234"/>
      <c r="J370" s="234"/>
      <c r="K370" s="234"/>
      <c r="L370" s="234"/>
      <c r="M370" s="234"/>
      <c r="N370" s="234"/>
      <c r="O370" s="234"/>
      <c r="P370" s="233"/>
    </row>
    <row r="371" spans="2:16" ht="29.25" customHeight="1" x14ac:dyDescent="0.4">
      <c r="B371" s="986" t="s">
        <v>990</v>
      </c>
      <c r="C371" s="987"/>
      <c r="D371" s="615" cm="1">
        <f t="array" ref="D371">SUMPRODUCT(($G$2=TX_TB!$E$2:$E$350)*(TX_TB!AW$2:AW$350))</f>
        <v>0</v>
      </c>
      <c r="E371" s="2"/>
      <c r="F371" s="2"/>
      <c r="G371" s="2"/>
      <c r="H371" s="2"/>
      <c r="I371" s="2"/>
      <c r="J371" s="2"/>
      <c r="K371" s="2"/>
      <c r="L371" s="2"/>
      <c r="M371" s="2"/>
      <c r="N371" s="2"/>
      <c r="O371" s="2"/>
      <c r="P371" s="208"/>
    </row>
    <row r="372" spans="2:16" x14ac:dyDescent="0.4">
      <c r="B372" s="986"/>
      <c r="C372" s="987"/>
      <c r="D372" s="2"/>
      <c r="E372" s="2"/>
      <c r="F372" s="2"/>
      <c r="G372" s="2"/>
      <c r="H372" s="2"/>
      <c r="I372" s="2"/>
      <c r="J372" s="2"/>
      <c r="K372" s="2"/>
      <c r="L372" s="2"/>
      <c r="M372" s="2"/>
      <c r="N372" s="2"/>
      <c r="O372" s="2"/>
      <c r="P372" s="208"/>
    </row>
    <row r="373" spans="2:16" x14ac:dyDescent="0.4">
      <c r="B373" s="986"/>
      <c r="C373" s="987"/>
      <c r="D373" s="2"/>
      <c r="E373" s="2"/>
      <c r="F373" s="2"/>
      <c r="G373" s="2"/>
      <c r="H373" s="2"/>
      <c r="I373" s="2"/>
      <c r="J373" s="2"/>
      <c r="K373" s="2"/>
      <c r="L373" s="2"/>
      <c r="M373" s="2"/>
      <c r="N373" s="2"/>
      <c r="O373" s="2"/>
      <c r="P373" s="208"/>
    </row>
    <row r="374" spans="2:16" ht="24" customHeight="1" x14ac:dyDescent="0.4">
      <c r="B374" s="986"/>
      <c r="C374" s="987"/>
      <c r="D374" s="2"/>
      <c r="E374" s="2"/>
      <c r="F374" s="2"/>
      <c r="G374" s="2"/>
      <c r="H374" s="2"/>
      <c r="I374" s="2"/>
      <c r="J374" s="2"/>
      <c r="K374" s="2"/>
      <c r="L374" s="2"/>
      <c r="M374" s="2"/>
      <c r="N374" s="2"/>
      <c r="O374" s="2"/>
      <c r="P374" s="208"/>
    </row>
    <row r="375" spans="2:16" x14ac:dyDescent="0.4">
      <c r="B375" s="232"/>
      <c r="C375" s="231"/>
      <c r="D375" s="231"/>
      <c r="E375" s="231"/>
      <c r="F375" s="231"/>
      <c r="G375" s="231"/>
      <c r="H375" s="231"/>
      <c r="I375" s="231"/>
      <c r="J375" s="231"/>
      <c r="K375" s="231"/>
      <c r="L375" s="231"/>
      <c r="M375" s="231"/>
      <c r="N375" s="231"/>
      <c r="O375" s="231"/>
      <c r="P375" s="230"/>
    </row>
    <row r="385" spans="2:16" ht="17.25" x14ac:dyDescent="0.4">
      <c r="B385" s="18" t="s">
        <v>34</v>
      </c>
      <c r="C385" s="827" t="str">
        <f>C$2</f>
        <v>Afya Nyota Ya Bonde</v>
      </c>
      <c r="D385" s="827"/>
      <c r="E385" s="827"/>
      <c r="F385" s="827"/>
      <c r="H385" s="828" t="s">
        <v>70</v>
      </c>
      <c r="I385" s="828"/>
      <c r="J385" s="828"/>
      <c r="K385" s="59" t="str">
        <f>'Testing-All Others'!K2</f>
        <v>DSD</v>
      </c>
      <c r="L385" s="205"/>
      <c r="M385" s="6" t="s">
        <v>35</v>
      </c>
      <c r="N385" s="827" t="s">
        <v>36</v>
      </c>
      <c r="O385" s="827"/>
      <c r="P385" s="166"/>
    </row>
    <row r="386" spans="2:16" ht="30.75" customHeight="1" x14ac:dyDescent="0.4">
      <c r="B386" s="975" t="str">
        <f>CONCATENATE(K$2,": CXCA_TX")</f>
        <v>DSD: CXCA_TX</v>
      </c>
      <c r="C386" s="976"/>
      <c r="D386" s="976"/>
      <c r="E386" s="976"/>
      <c r="F386" s="976"/>
      <c r="G386" s="976"/>
      <c r="H386" s="976"/>
      <c r="I386" s="976"/>
      <c r="J386" s="976"/>
      <c r="K386" s="976"/>
      <c r="L386" s="976"/>
      <c r="M386" s="976"/>
      <c r="N386" s="976"/>
      <c r="O386" s="976"/>
      <c r="P386" s="976"/>
    </row>
    <row r="387" spans="2:16" x14ac:dyDescent="0.4">
      <c r="B387" s="947" t="s">
        <v>0</v>
      </c>
      <c r="C387" s="948"/>
      <c r="D387" s="949" t="s">
        <v>993</v>
      </c>
      <c r="E387" s="950"/>
      <c r="F387" s="950"/>
      <c r="G387" s="950"/>
      <c r="H387" s="950"/>
      <c r="I387" s="950"/>
      <c r="J387" s="950"/>
      <c r="K387" s="950"/>
      <c r="L387" s="950"/>
      <c r="M387" s="950"/>
      <c r="N387" s="950"/>
      <c r="O387" s="950"/>
      <c r="P387" s="951"/>
    </row>
    <row r="388" spans="2:16" ht="27.75" customHeight="1" x14ac:dyDescent="0.4">
      <c r="B388" s="864"/>
      <c r="C388" s="939"/>
      <c r="D388" s="952"/>
      <c r="E388" s="953"/>
      <c r="F388" s="953"/>
      <c r="G388" s="953"/>
      <c r="H388" s="953"/>
      <c r="I388" s="953"/>
      <c r="J388" s="953"/>
      <c r="K388" s="953"/>
      <c r="L388" s="953"/>
      <c r="M388" s="953"/>
      <c r="N388" s="953"/>
      <c r="O388" s="953"/>
      <c r="P388" s="954"/>
    </row>
    <row r="389" spans="2:16" ht="7.5" customHeight="1" x14ac:dyDescent="0.4">
      <c r="B389" s="77"/>
      <c r="C389" s="78"/>
      <c r="D389" s="307"/>
      <c r="E389" s="307"/>
      <c r="F389" s="307"/>
      <c r="G389" s="307"/>
      <c r="H389" s="307"/>
      <c r="I389" s="307"/>
      <c r="J389" s="307"/>
      <c r="K389" s="307"/>
      <c r="L389" s="307"/>
      <c r="M389" s="307"/>
      <c r="N389" s="307"/>
      <c r="O389" s="307"/>
      <c r="P389" s="411"/>
    </row>
    <row r="390" spans="2:16" ht="31.5" customHeight="1" x14ac:dyDescent="0.4">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4">
      <c r="B391" s="308"/>
      <c r="C391" s="413"/>
      <c r="D391" s="309"/>
      <c r="E391" s="309"/>
      <c r="F391" s="309"/>
      <c r="G391" s="309"/>
      <c r="H391" s="309"/>
      <c r="I391" s="309"/>
      <c r="J391" s="309"/>
      <c r="K391" s="309"/>
      <c r="L391" s="309"/>
      <c r="M391" s="309"/>
      <c r="N391" s="309"/>
      <c r="O391" s="309"/>
      <c r="P391" s="197"/>
    </row>
    <row r="392" spans="2:16" ht="28.5" customHeight="1" x14ac:dyDescent="0.4">
      <c r="B392" s="977" t="s">
        <v>3</v>
      </c>
      <c r="C392" s="978"/>
      <c r="D392" s="979" t="s">
        <v>994</v>
      </c>
      <c r="E392" s="980"/>
      <c r="F392" s="980"/>
      <c r="G392" s="980"/>
      <c r="H392" s="980"/>
      <c r="I392" s="980"/>
      <c r="J392" s="980"/>
      <c r="K392" s="980"/>
      <c r="L392" s="980"/>
      <c r="M392" s="980"/>
      <c r="N392" s="980"/>
      <c r="O392" s="980"/>
      <c r="P392" s="194"/>
    </row>
    <row r="393" spans="2:16" ht="6" customHeight="1" x14ac:dyDescent="0.4">
      <c r="B393" s="196"/>
      <c r="C393" s="195"/>
      <c r="D393" s="195"/>
      <c r="E393" s="195"/>
      <c r="F393" s="195"/>
      <c r="G393" s="195"/>
      <c r="H393" s="195"/>
      <c r="I393" s="195"/>
      <c r="J393" s="195"/>
      <c r="K393" s="195"/>
      <c r="L393" s="195"/>
      <c r="M393" s="195"/>
      <c r="N393" s="195"/>
      <c r="O393" s="195"/>
      <c r="P393" s="194"/>
    </row>
    <row r="394" spans="2:16" ht="27.75" customHeight="1" x14ac:dyDescent="0.4">
      <c r="B394" s="898" t="s">
        <v>996</v>
      </c>
      <c r="C394" s="899"/>
      <c r="D394" s="899"/>
      <c r="E394" s="95" t="str">
        <f>IF(SUM(N399,N404,N409)=0,"subtotal",SUM(N399,N404,N409))</f>
        <v>subtotal</v>
      </c>
      <c r="F394" s="453"/>
      <c r="G394" s="453"/>
      <c r="H394" s="453"/>
      <c r="I394" s="453"/>
      <c r="J394" s="453"/>
      <c r="K394" s="453"/>
      <c r="L394" s="453"/>
      <c r="M394" s="453"/>
      <c r="N394" s="453"/>
      <c r="O394" s="453"/>
      <c r="P394" s="203"/>
    </row>
    <row r="395" spans="2:16" ht="6.75" customHeight="1" x14ac:dyDescent="0.4">
      <c r="B395" s="454"/>
      <c r="C395" s="201"/>
      <c r="D395" s="201"/>
      <c r="E395" s="201"/>
      <c r="F395" s="201"/>
      <c r="G395" s="201"/>
      <c r="H395" s="201"/>
      <c r="I395" s="201"/>
      <c r="J395" s="201"/>
      <c r="K395" s="201"/>
      <c r="L395" s="201"/>
      <c r="M395" s="201"/>
      <c r="N395" s="201"/>
      <c r="O395" s="201"/>
      <c r="P395" s="200"/>
    </row>
    <row r="396" spans="2:16" ht="7.5" customHeight="1" x14ac:dyDescent="0.4">
      <c r="B396" s="451"/>
      <c r="C396" s="450"/>
      <c r="D396" s="450"/>
      <c r="E396" s="450"/>
      <c r="F396" s="450"/>
      <c r="G396" s="450"/>
      <c r="H396" s="450"/>
      <c r="I396" s="450"/>
      <c r="J396" s="450"/>
      <c r="K396" s="450"/>
      <c r="L396" s="450"/>
      <c r="M396" s="450"/>
      <c r="N396" s="450"/>
      <c r="O396" s="450"/>
      <c r="P396" s="452"/>
    </row>
    <row r="397" spans="2:16" ht="27.75" x14ac:dyDescent="0.4">
      <c r="B397" s="442"/>
      <c r="C397" s="897" t="s">
        <v>995</v>
      </c>
      <c r="D397" s="897"/>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4">
      <c r="B398" s="228"/>
      <c r="C398" s="443"/>
      <c r="D398" s="356"/>
      <c r="E398" s="443"/>
      <c r="F398" s="356"/>
      <c r="G398" s="443"/>
      <c r="H398" s="356"/>
      <c r="I398" s="443"/>
      <c r="J398" s="356"/>
      <c r="K398" s="356"/>
      <c r="L398" s="356"/>
      <c r="M398" s="356"/>
      <c r="N398" s="356"/>
      <c r="O398" s="356"/>
      <c r="P398" s="421"/>
    </row>
    <row r="399" spans="2:16" ht="27.75" customHeight="1" x14ac:dyDescent="0.4">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4">
      <c r="B400" s="232"/>
      <c r="C400" s="231"/>
      <c r="D400" s="231"/>
      <c r="E400" s="231"/>
      <c r="F400" s="231"/>
      <c r="G400" s="231"/>
      <c r="H400" s="231"/>
      <c r="I400" s="231"/>
      <c r="J400" s="231"/>
      <c r="K400" s="231"/>
      <c r="L400" s="231"/>
      <c r="M400" s="231"/>
      <c r="N400" s="231"/>
      <c r="O400" s="424"/>
      <c r="P400" s="435"/>
    </row>
    <row r="401" spans="2:16" ht="4.5" customHeight="1" x14ac:dyDescent="0.4">
      <c r="B401" s="447"/>
      <c r="C401" s="448"/>
      <c r="D401" s="448"/>
      <c r="E401" s="448"/>
      <c r="F401" s="448"/>
      <c r="G401" s="448"/>
      <c r="H401" s="448"/>
      <c r="I401" s="448"/>
      <c r="J401" s="448"/>
      <c r="K401" s="448"/>
      <c r="L401" s="448"/>
      <c r="M401" s="448"/>
      <c r="N401" s="448"/>
      <c r="O401" s="448"/>
      <c r="P401" s="449"/>
    </row>
    <row r="402" spans="2:16" ht="27.75" x14ac:dyDescent="0.4">
      <c r="B402" s="442"/>
      <c r="C402" s="897" t="s">
        <v>997</v>
      </c>
      <c r="D402" s="897"/>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4">
      <c r="B403" s="228"/>
      <c r="C403" s="443"/>
      <c r="D403" s="356"/>
      <c r="E403" s="443"/>
      <c r="F403" s="356"/>
      <c r="G403" s="443"/>
      <c r="H403" s="356"/>
      <c r="I403" s="443"/>
      <c r="J403" s="356"/>
      <c r="K403" s="356"/>
      <c r="L403" s="356"/>
      <c r="M403" s="356"/>
      <c r="N403" s="356"/>
      <c r="O403" s="356"/>
      <c r="P403" s="421"/>
    </row>
    <row r="404" spans="2:16" ht="28.5" customHeight="1" x14ac:dyDescent="0.4">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4">
      <c r="B405" s="232"/>
      <c r="C405" s="231"/>
      <c r="D405" s="231"/>
      <c r="E405" s="231"/>
      <c r="F405" s="231"/>
      <c r="G405" s="231"/>
      <c r="H405" s="231"/>
      <c r="I405" s="231"/>
      <c r="J405" s="231"/>
      <c r="K405" s="231"/>
      <c r="L405" s="231"/>
      <c r="M405" s="231"/>
      <c r="N405" s="231"/>
      <c r="O405" s="424"/>
      <c r="P405" s="435"/>
    </row>
    <row r="406" spans="2:16" ht="4.5" customHeight="1" x14ac:dyDescent="0.4">
      <c r="B406" s="447"/>
      <c r="C406" s="448"/>
      <c r="D406" s="448"/>
      <c r="E406" s="448"/>
      <c r="F406" s="448"/>
      <c r="G406" s="448"/>
      <c r="H406" s="448"/>
      <c r="I406" s="448"/>
      <c r="J406" s="448"/>
      <c r="K406" s="448"/>
      <c r="L406" s="448"/>
      <c r="M406" s="448"/>
      <c r="N406" s="448"/>
      <c r="O406" s="448"/>
      <c r="P406" s="449"/>
    </row>
    <row r="407" spans="2:16" ht="27.75" x14ac:dyDescent="0.4">
      <c r="B407" s="442"/>
      <c r="C407" s="896" t="s">
        <v>998</v>
      </c>
      <c r="D407" s="896"/>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4">
      <c r="B408" s="228"/>
      <c r="C408" s="443"/>
      <c r="D408" s="356"/>
      <c r="E408" s="443"/>
      <c r="F408" s="356"/>
      <c r="G408" s="443"/>
      <c r="H408" s="356"/>
      <c r="I408" s="443"/>
      <c r="J408" s="356"/>
      <c r="K408" s="356"/>
      <c r="L408" s="356"/>
      <c r="M408" s="356"/>
      <c r="N408" s="356"/>
      <c r="O408" s="356"/>
      <c r="P408" s="421"/>
    </row>
    <row r="409" spans="2:16" ht="30" customHeight="1" x14ac:dyDescent="0.4">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4">
      <c r="B410" s="232"/>
      <c r="C410" s="231"/>
      <c r="D410" s="231"/>
      <c r="E410" s="231"/>
      <c r="F410" s="231"/>
      <c r="G410" s="231"/>
      <c r="H410" s="231"/>
      <c r="I410" s="231"/>
      <c r="J410" s="231"/>
      <c r="K410" s="231"/>
      <c r="L410" s="231"/>
      <c r="M410" s="231"/>
      <c r="N410" s="231"/>
      <c r="O410" s="424"/>
      <c r="P410" s="435"/>
    </row>
    <row r="411" spans="2:16" ht="4.5" customHeight="1" x14ac:dyDescent="0.4">
      <c r="B411" s="196"/>
      <c r="C411" s="195"/>
      <c r="D411" s="195"/>
      <c r="E411" s="195"/>
      <c r="F411" s="195"/>
      <c r="G411" s="195"/>
      <c r="H411" s="195"/>
      <c r="I411" s="195"/>
      <c r="J411" s="195"/>
      <c r="K411" s="195"/>
      <c r="L411" s="195"/>
      <c r="M411" s="195"/>
      <c r="N411" s="195"/>
      <c r="O411" s="195"/>
      <c r="P411" s="194"/>
    </row>
    <row r="412" spans="2:16" ht="25.5" customHeight="1" x14ac:dyDescent="0.4">
      <c r="B412" s="451" t="s">
        <v>999</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4">
      <c r="B413" s="454"/>
      <c r="C413" s="201"/>
      <c r="D413" s="201"/>
      <c r="E413" s="201"/>
      <c r="F413" s="201"/>
      <c r="G413" s="201"/>
      <c r="H413" s="201"/>
      <c r="I413" s="201"/>
      <c r="J413" s="201"/>
      <c r="K413" s="201"/>
      <c r="L413" s="201"/>
      <c r="M413" s="201"/>
      <c r="N413" s="201"/>
      <c r="O413" s="201"/>
      <c r="P413" s="200"/>
    </row>
    <row r="414" spans="2:16" ht="9" customHeight="1" x14ac:dyDescent="0.4">
      <c r="B414" s="451"/>
      <c r="C414" s="450"/>
      <c r="D414" s="450"/>
      <c r="E414" s="450"/>
      <c r="F414" s="450"/>
      <c r="G414" s="450"/>
      <c r="H414" s="450"/>
      <c r="I414" s="450"/>
      <c r="J414" s="450"/>
      <c r="K414" s="450"/>
      <c r="L414" s="450"/>
      <c r="M414" s="450"/>
      <c r="N414" s="450"/>
      <c r="O414" s="450"/>
      <c r="P414" s="452"/>
    </row>
    <row r="415" spans="2:16" ht="27.75" x14ac:dyDescent="0.4">
      <c r="B415" s="442"/>
      <c r="C415" s="897" t="s">
        <v>995</v>
      </c>
      <c r="D415" s="897"/>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4">
      <c r="B416" s="228"/>
      <c r="C416" s="443"/>
      <c r="D416" s="356"/>
      <c r="E416" s="443"/>
      <c r="F416" s="356"/>
      <c r="G416" s="443"/>
      <c r="H416" s="356"/>
      <c r="I416" s="443"/>
      <c r="J416" s="356"/>
      <c r="K416" s="356"/>
      <c r="L416" s="356"/>
      <c r="M416" s="356"/>
      <c r="N416" s="356"/>
      <c r="O416" s="356"/>
      <c r="P416" s="421"/>
    </row>
    <row r="417" spans="2:16" ht="27.75" customHeight="1" x14ac:dyDescent="0.4">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4">
      <c r="B418" s="232"/>
      <c r="C418" s="231"/>
      <c r="D418" s="231"/>
      <c r="E418" s="231"/>
      <c r="F418" s="231"/>
      <c r="G418" s="231"/>
      <c r="H418" s="231"/>
      <c r="I418" s="231"/>
      <c r="J418" s="231"/>
      <c r="K418" s="231"/>
      <c r="L418" s="231"/>
      <c r="M418" s="231"/>
      <c r="N418" s="231"/>
      <c r="O418" s="424"/>
      <c r="P418" s="435"/>
    </row>
    <row r="419" spans="2:16" ht="8.25" customHeight="1" x14ac:dyDescent="0.4">
      <c r="B419" s="447"/>
      <c r="C419" s="448"/>
      <c r="D419" s="448"/>
      <c r="E419" s="448"/>
      <c r="F419" s="448"/>
      <c r="G419" s="448"/>
      <c r="H419" s="448"/>
      <c r="I419" s="448"/>
      <c r="J419" s="448"/>
      <c r="K419" s="448"/>
      <c r="L419" s="448"/>
      <c r="M419" s="448"/>
      <c r="N419" s="448"/>
      <c r="O419" s="448"/>
      <c r="P419" s="449"/>
    </row>
    <row r="420" spans="2:16" ht="27.75" x14ac:dyDescent="0.4">
      <c r="B420" s="442"/>
      <c r="C420" s="897" t="s">
        <v>997</v>
      </c>
      <c r="D420" s="897"/>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4">
      <c r="B421" s="228"/>
      <c r="C421" s="443"/>
      <c r="D421" s="356"/>
      <c r="E421" s="443"/>
      <c r="F421" s="356"/>
      <c r="G421" s="443"/>
      <c r="H421" s="356"/>
      <c r="I421" s="443"/>
      <c r="J421" s="356"/>
      <c r="K421" s="356"/>
      <c r="L421" s="356"/>
      <c r="M421" s="356"/>
      <c r="N421" s="356"/>
      <c r="O421" s="356"/>
      <c r="P421" s="421"/>
    </row>
    <row r="422" spans="2:16" ht="30" customHeight="1" x14ac:dyDescent="0.4">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4">
      <c r="B423" s="232"/>
      <c r="C423" s="231"/>
      <c r="D423" s="231"/>
      <c r="E423" s="231"/>
      <c r="F423" s="231"/>
      <c r="G423" s="231"/>
      <c r="H423" s="231"/>
      <c r="I423" s="231"/>
      <c r="J423" s="231"/>
      <c r="K423" s="231"/>
      <c r="L423" s="231"/>
      <c r="M423" s="231"/>
      <c r="N423" s="231"/>
      <c r="O423" s="424"/>
      <c r="P423" s="435"/>
    </row>
    <row r="424" spans="2:16" ht="8.25" customHeight="1" x14ac:dyDescent="0.4">
      <c r="B424" s="447"/>
      <c r="C424" s="448"/>
      <c r="D424" s="448"/>
      <c r="E424" s="448"/>
      <c r="F424" s="448"/>
      <c r="G424" s="448"/>
      <c r="H424" s="448"/>
      <c r="I424" s="448"/>
      <c r="J424" s="448"/>
      <c r="K424" s="448"/>
      <c r="L424" s="448"/>
      <c r="M424" s="448"/>
      <c r="N424" s="448"/>
      <c r="O424" s="448"/>
      <c r="P424" s="449"/>
    </row>
    <row r="425" spans="2:16" ht="27.75" x14ac:dyDescent="0.4">
      <c r="B425" s="442"/>
      <c r="C425" s="896" t="s">
        <v>998</v>
      </c>
      <c r="D425" s="896"/>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4">
      <c r="B426" s="228"/>
      <c r="C426" s="443"/>
      <c r="D426" s="356"/>
      <c r="E426" s="443"/>
      <c r="F426" s="356"/>
      <c r="G426" s="443"/>
      <c r="H426" s="356"/>
      <c r="I426" s="443"/>
      <c r="J426" s="356"/>
      <c r="K426" s="356"/>
      <c r="L426" s="356"/>
      <c r="M426" s="356"/>
      <c r="N426" s="356"/>
      <c r="O426" s="356"/>
      <c r="P426" s="421"/>
    </row>
    <row r="427" spans="2:16" ht="27.75" customHeight="1" x14ac:dyDescent="0.4">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4">
      <c r="B428" s="232"/>
      <c r="C428" s="231"/>
      <c r="D428" s="231"/>
      <c r="E428" s="231"/>
      <c r="F428" s="231"/>
      <c r="G428" s="231"/>
      <c r="H428" s="231"/>
      <c r="I428" s="231"/>
      <c r="J428" s="231"/>
      <c r="K428" s="231"/>
      <c r="L428" s="231"/>
      <c r="M428" s="231"/>
      <c r="N428" s="231"/>
      <c r="O428" s="424"/>
      <c r="P428" s="435"/>
    </row>
    <row r="429" spans="2:16" ht="6.75" customHeight="1" x14ac:dyDescent="0.4">
      <c r="B429" s="196"/>
      <c r="C429" s="195"/>
      <c r="D429" s="195"/>
      <c r="E429" s="195"/>
      <c r="F429" s="195"/>
      <c r="G429" s="195"/>
      <c r="H429" s="195"/>
      <c r="I429" s="195"/>
      <c r="J429" s="195"/>
      <c r="K429" s="195"/>
      <c r="L429" s="195"/>
      <c r="M429" s="195"/>
      <c r="N429" s="195"/>
      <c r="O429" s="195"/>
      <c r="P429" s="194"/>
    </row>
    <row r="430" spans="2:16" ht="30" customHeight="1" x14ac:dyDescent="0.4">
      <c r="B430" s="898" t="s">
        <v>1000</v>
      </c>
      <c r="C430" s="899"/>
      <c r="D430" s="899"/>
      <c r="E430" s="579" t="str">
        <f>IF(SUM(N435,N440,N445)=0,"subtotal",SUM(N435,N440,N445))</f>
        <v>subtotal</v>
      </c>
      <c r="F430" s="453"/>
      <c r="G430" s="453"/>
      <c r="H430" s="453"/>
      <c r="I430" s="453"/>
      <c r="J430" s="453"/>
      <c r="K430" s="453"/>
      <c r="L430" s="453"/>
      <c r="M430" s="453"/>
      <c r="N430" s="453"/>
      <c r="O430" s="453"/>
      <c r="P430" s="203"/>
    </row>
    <row r="431" spans="2:16" ht="5.25" customHeight="1" x14ac:dyDescent="0.4">
      <c r="B431" s="454"/>
      <c r="C431" s="201"/>
      <c r="D431" s="201"/>
      <c r="E431" s="201"/>
      <c r="F431" s="201"/>
      <c r="G431" s="201"/>
      <c r="H431" s="201"/>
      <c r="I431" s="201"/>
      <c r="J431" s="201"/>
      <c r="K431" s="201"/>
      <c r="L431" s="201"/>
      <c r="M431" s="201"/>
      <c r="N431" s="201"/>
      <c r="O431" s="201"/>
      <c r="P431" s="200"/>
    </row>
    <row r="432" spans="2:16" ht="8.25" customHeight="1" x14ac:dyDescent="0.4">
      <c r="B432" s="451"/>
      <c r="C432" s="450"/>
      <c r="D432" s="450"/>
      <c r="E432" s="450"/>
      <c r="F432" s="450"/>
      <c r="G432" s="450"/>
      <c r="H432" s="450"/>
      <c r="I432" s="450"/>
      <c r="J432" s="450"/>
      <c r="K432" s="450"/>
      <c r="L432" s="450"/>
      <c r="M432" s="450"/>
      <c r="N432" s="450"/>
      <c r="O432" s="450"/>
      <c r="P432" s="452"/>
    </row>
    <row r="433" spans="2:16" ht="25.5" customHeight="1" x14ac:dyDescent="0.4">
      <c r="B433" s="442"/>
      <c r="C433" s="897" t="s">
        <v>995</v>
      </c>
      <c r="D433" s="897"/>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4">
      <c r="B434" s="228"/>
      <c r="C434" s="443"/>
      <c r="D434" s="356"/>
      <c r="E434" s="443"/>
      <c r="F434" s="356"/>
      <c r="G434" s="443"/>
      <c r="H434" s="356"/>
      <c r="I434" s="443"/>
      <c r="J434" s="356"/>
      <c r="K434" s="356"/>
      <c r="L434" s="356"/>
      <c r="M434" s="356"/>
      <c r="N434" s="356"/>
      <c r="O434" s="356"/>
      <c r="P434" s="421"/>
    </row>
    <row r="435" spans="2:16" ht="28.5" customHeight="1" x14ac:dyDescent="0.4">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4">
      <c r="B436" s="232"/>
      <c r="C436" s="231"/>
      <c r="D436" s="231"/>
      <c r="E436" s="231"/>
      <c r="F436" s="231"/>
      <c r="G436" s="231"/>
      <c r="H436" s="231"/>
      <c r="I436" s="231"/>
      <c r="J436" s="231"/>
      <c r="K436" s="231"/>
      <c r="L436" s="231"/>
      <c r="M436" s="231"/>
      <c r="N436" s="231"/>
      <c r="O436" s="424"/>
      <c r="P436" s="435"/>
    </row>
    <row r="437" spans="2:16" ht="7.5" customHeight="1" x14ac:dyDescent="0.4">
      <c r="B437" s="447"/>
      <c r="C437" s="448"/>
      <c r="D437" s="448"/>
      <c r="E437" s="448"/>
      <c r="F437" s="448"/>
      <c r="G437" s="448"/>
      <c r="H437" s="448"/>
      <c r="I437" s="448"/>
      <c r="J437" s="448"/>
      <c r="K437" s="448"/>
      <c r="L437" s="448"/>
      <c r="M437" s="448"/>
      <c r="N437" s="448"/>
      <c r="O437" s="448"/>
      <c r="P437" s="449"/>
    </row>
    <row r="438" spans="2:16" ht="27.75" x14ac:dyDescent="0.4">
      <c r="B438" s="442"/>
      <c r="C438" s="897" t="s">
        <v>997</v>
      </c>
      <c r="D438" s="897"/>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4">
      <c r="B439" s="228"/>
      <c r="C439" s="443"/>
      <c r="D439" s="356"/>
      <c r="E439" s="443"/>
      <c r="F439" s="356"/>
      <c r="G439" s="443"/>
      <c r="H439" s="356"/>
      <c r="I439" s="443"/>
      <c r="J439" s="356"/>
      <c r="K439" s="356"/>
      <c r="L439" s="356"/>
      <c r="M439" s="356"/>
      <c r="N439" s="356"/>
      <c r="O439" s="356"/>
      <c r="P439" s="421"/>
    </row>
    <row r="440" spans="2:16" ht="30.75" customHeight="1" x14ac:dyDescent="0.4">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4">
      <c r="B441" s="232"/>
      <c r="C441" s="231"/>
      <c r="D441" s="231"/>
      <c r="E441" s="231"/>
      <c r="F441" s="231"/>
      <c r="G441" s="231"/>
      <c r="H441" s="231"/>
      <c r="I441" s="231"/>
      <c r="J441" s="231"/>
      <c r="K441" s="231"/>
      <c r="L441" s="231"/>
      <c r="M441" s="231"/>
      <c r="N441" s="231"/>
      <c r="O441" s="424"/>
      <c r="P441" s="435"/>
    </row>
    <row r="442" spans="2:16" ht="8.25" customHeight="1" x14ac:dyDescent="0.4">
      <c r="B442" s="447"/>
      <c r="C442" s="448"/>
      <c r="D442" s="448"/>
      <c r="E442" s="448"/>
      <c r="F442" s="448"/>
      <c r="G442" s="448"/>
      <c r="H442" s="448"/>
      <c r="I442" s="448"/>
      <c r="J442" s="448"/>
      <c r="K442" s="448"/>
      <c r="L442" s="448"/>
      <c r="M442" s="448"/>
      <c r="N442" s="448"/>
      <c r="O442" s="448"/>
      <c r="P442" s="449"/>
    </row>
    <row r="443" spans="2:16" ht="27.75" x14ac:dyDescent="0.4">
      <c r="B443" s="442"/>
      <c r="C443" s="896" t="s">
        <v>998</v>
      </c>
      <c r="D443" s="896"/>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4">
      <c r="B444" s="228"/>
      <c r="C444" s="443"/>
      <c r="D444" s="356"/>
      <c r="E444" s="443"/>
      <c r="F444" s="356"/>
      <c r="G444" s="443"/>
      <c r="H444" s="356"/>
      <c r="I444" s="443"/>
      <c r="J444" s="356"/>
      <c r="K444" s="356"/>
      <c r="L444" s="356"/>
      <c r="M444" s="356"/>
      <c r="N444" s="356"/>
      <c r="O444" s="356"/>
      <c r="P444" s="421"/>
    </row>
    <row r="445" spans="2:16" ht="31.5" customHeight="1" x14ac:dyDescent="0.4">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4">
      <c r="B446" s="232"/>
      <c r="C446" s="231"/>
      <c r="D446" s="231"/>
      <c r="E446" s="231"/>
      <c r="F446" s="231"/>
      <c r="G446" s="231"/>
      <c r="H446" s="231"/>
      <c r="I446" s="231"/>
      <c r="J446" s="231"/>
      <c r="K446" s="231"/>
      <c r="L446" s="231"/>
      <c r="M446" s="231"/>
      <c r="N446" s="231"/>
      <c r="O446" s="424"/>
      <c r="P446" s="435"/>
    </row>
  </sheetData>
  <sheetProtection algorithmName="SHA-512" hashValue="dFXo+V+1Fi2ehLtTAPn63G1qa5Log8CxqJkZROEIHJaBz2XIMJtyKw3utQ//gu+kTTZq7/DIjGPW3RVP+O4aLQ==" saltValue="q3EXB9EBbVtN1RTmMHfWNw==" spinCount="100000" sheet="1" objects="1" scenarios="1"/>
  <mergeCells count="160">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 ref="B285:P285"/>
    <mergeCell ref="B286:C287"/>
    <mergeCell ref="D286:P287"/>
    <mergeCell ref="B291:C291"/>
    <mergeCell ref="D291:O291"/>
    <mergeCell ref="B292:P292"/>
    <mergeCell ref="B271:C272"/>
    <mergeCell ref="D271:P272"/>
    <mergeCell ref="B276:C276"/>
    <mergeCell ref="D276:O276"/>
    <mergeCell ref="B279:D279"/>
    <mergeCell ref="B281:D282"/>
    <mergeCell ref="B267:C267"/>
    <mergeCell ref="D267:O267"/>
    <mergeCell ref="C269:F269"/>
    <mergeCell ref="H269:J269"/>
    <mergeCell ref="N269:O269"/>
    <mergeCell ref="B270:P270"/>
    <mergeCell ref="B201:P201"/>
    <mergeCell ref="B212:P212"/>
    <mergeCell ref="B223:P223"/>
    <mergeCell ref="B234:P234"/>
    <mergeCell ref="B245:P245"/>
    <mergeCell ref="B256:P256"/>
    <mergeCell ref="B156:P156"/>
    <mergeCell ref="B167:P167"/>
    <mergeCell ref="B178:P178"/>
    <mergeCell ref="B189:C189"/>
    <mergeCell ref="D189:O189"/>
    <mergeCell ref="B190:P190"/>
    <mergeCell ref="B128:C129"/>
    <mergeCell ref="D128:P129"/>
    <mergeCell ref="B133:C133"/>
    <mergeCell ref="D133:O133"/>
    <mergeCell ref="B134:P134"/>
    <mergeCell ref="B145:P145"/>
    <mergeCell ref="D112:E112"/>
    <mergeCell ref="C115:E115"/>
    <mergeCell ref="C126:F126"/>
    <mergeCell ref="H126:J126"/>
    <mergeCell ref="N126:O126"/>
    <mergeCell ref="B127:P127"/>
    <mergeCell ref="B101:C101"/>
    <mergeCell ref="D101:O101"/>
    <mergeCell ref="D103:E103"/>
    <mergeCell ref="D106:E106"/>
    <mergeCell ref="D109:E109"/>
    <mergeCell ref="N86:O86"/>
    <mergeCell ref="B87:P87"/>
    <mergeCell ref="B88:C89"/>
    <mergeCell ref="D88:P89"/>
    <mergeCell ref="B93:C93"/>
    <mergeCell ref="D93:O93"/>
    <mergeCell ref="C80:E80"/>
    <mergeCell ref="C86:F86"/>
    <mergeCell ref="H86:J86"/>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B369:C369"/>
    <mergeCell ref="D369:O369"/>
    <mergeCell ref="B371:C374"/>
    <mergeCell ref="C385:F385"/>
    <mergeCell ref="H385:J385"/>
    <mergeCell ref="N385:O385"/>
    <mergeCell ref="B386:P386"/>
    <mergeCell ref="B387:C388"/>
    <mergeCell ref="D387:P388"/>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s>
  <conditionalFormatting sqref="F71">
    <cfRule type="cellIs" dxfId="172" priority="42" operator="equal">
      <formula>0</formula>
    </cfRule>
  </conditionalFormatting>
  <conditionalFormatting sqref="F32">
    <cfRule type="cellIs" dxfId="171" priority="57" operator="equal">
      <formula>0</formula>
    </cfRule>
  </conditionalFormatting>
  <conditionalFormatting sqref="F26">
    <cfRule type="cellIs" dxfId="170" priority="59" operator="equal">
      <formula>0</formula>
    </cfRule>
  </conditionalFormatting>
  <conditionalFormatting sqref="F29">
    <cfRule type="cellIs" dxfId="169" priority="58" operator="equal">
      <formula>0</formula>
    </cfRule>
  </conditionalFormatting>
  <conditionalFormatting sqref="F35">
    <cfRule type="cellIs" dxfId="168" priority="56" operator="equal">
      <formula>0</formula>
    </cfRule>
  </conditionalFormatting>
  <conditionalFormatting sqref="F38">
    <cfRule type="cellIs" dxfId="167" priority="55" operator="equal">
      <formula>0</formula>
    </cfRule>
  </conditionalFormatting>
  <conditionalFormatting sqref="D62:L62">
    <cfRule type="cellIs" dxfId="166" priority="44" operator="equal">
      <formula>0</formula>
    </cfRule>
  </conditionalFormatting>
  <conditionalFormatting sqref="F74">
    <cfRule type="cellIs" dxfId="165" priority="41" operator="equal">
      <formula>0</formula>
    </cfRule>
  </conditionalFormatting>
  <conditionalFormatting sqref="F77">
    <cfRule type="cellIs" dxfId="164" priority="40" operator="equal">
      <formula>0</formula>
    </cfRule>
  </conditionalFormatting>
  <conditionalFormatting sqref="C14:O14">
    <cfRule type="cellIs" dxfId="163" priority="50" operator="equal">
      <formula>0</formula>
    </cfRule>
  </conditionalFormatting>
  <conditionalFormatting sqref="C17:O17">
    <cfRule type="cellIs" dxfId="162" priority="49" operator="equal">
      <formula>0</formula>
    </cfRule>
  </conditionalFormatting>
  <conditionalFormatting sqref="D22">
    <cfRule type="cellIs" dxfId="161" priority="48" operator="equal">
      <formula>0</formula>
    </cfRule>
  </conditionalFormatting>
  <conditionalFormatting sqref="C50:O50">
    <cfRule type="cellIs" dxfId="160" priority="47" operator="equal">
      <formula>0</formula>
    </cfRule>
  </conditionalFormatting>
  <conditionalFormatting sqref="C53:O53">
    <cfRule type="cellIs" dxfId="159" priority="46" operator="equal">
      <formula>0</formula>
    </cfRule>
  </conditionalFormatting>
  <conditionalFormatting sqref="D60:L60">
    <cfRule type="cellIs" dxfId="158" priority="45" operator="equal">
      <formula>0</formula>
    </cfRule>
  </conditionalFormatting>
  <conditionalFormatting sqref="F68">
    <cfRule type="cellIs" dxfId="157" priority="43" operator="equal">
      <formula>0</formula>
    </cfRule>
  </conditionalFormatting>
  <conditionalFormatting sqref="F80">
    <cfRule type="cellIs" dxfId="156" priority="39" operator="equal">
      <formula>0</formula>
    </cfRule>
  </conditionalFormatting>
  <conditionalFormatting sqref="C96:O96">
    <cfRule type="cellIs" dxfId="155" priority="38" operator="equal">
      <formula>0</formula>
    </cfRule>
  </conditionalFormatting>
  <conditionalFormatting sqref="C99:O99">
    <cfRule type="cellIs" dxfId="154" priority="37" operator="equal">
      <formula>0</formula>
    </cfRule>
  </conditionalFormatting>
  <conditionalFormatting sqref="F103">
    <cfRule type="cellIs" dxfId="153" priority="36" operator="equal">
      <formula>0</formula>
    </cfRule>
  </conditionalFormatting>
  <conditionalFormatting sqref="F106">
    <cfRule type="cellIs" dxfId="152" priority="35" operator="equal">
      <formula>0</formula>
    </cfRule>
  </conditionalFormatting>
  <conditionalFormatting sqref="F109">
    <cfRule type="cellIs" dxfId="151" priority="34" operator="equal">
      <formula>0</formula>
    </cfRule>
  </conditionalFormatting>
  <conditionalFormatting sqref="F112">
    <cfRule type="cellIs" dxfId="150" priority="33" operator="equal">
      <formula>0</formula>
    </cfRule>
  </conditionalFormatting>
  <conditionalFormatting sqref="F115">
    <cfRule type="cellIs" dxfId="149" priority="32" operator="equal">
      <formula>0</formula>
    </cfRule>
  </conditionalFormatting>
  <conditionalFormatting sqref="E279:O279">
    <cfRule type="cellIs" dxfId="148" priority="31" operator="equal">
      <formula>0</formula>
    </cfRule>
  </conditionalFormatting>
  <conditionalFormatting sqref="E282:O282">
    <cfRule type="cellIs" dxfId="147" priority="30" operator="equal">
      <formula>0</formula>
    </cfRule>
  </conditionalFormatting>
  <conditionalFormatting sqref="C295:O295">
    <cfRule type="cellIs" dxfId="146" priority="29" operator="equal">
      <formula>0</formula>
    </cfRule>
  </conditionalFormatting>
  <conditionalFormatting sqref="C298:O298">
    <cfRule type="cellIs" dxfId="145" priority="28" operator="equal">
      <formula>0</formula>
    </cfRule>
  </conditionalFormatting>
  <conditionalFormatting sqref="C306:O306">
    <cfRule type="cellIs" dxfId="144" priority="27" operator="equal">
      <formula>0</formula>
    </cfRule>
  </conditionalFormatting>
  <conditionalFormatting sqref="C309:O309">
    <cfRule type="cellIs" dxfId="143" priority="26" operator="equal">
      <formula>0</formula>
    </cfRule>
  </conditionalFormatting>
  <conditionalFormatting sqref="C137:O137">
    <cfRule type="cellIs" dxfId="142" priority="25" operator="equal">
      <formula>0</formula>
    </cfRule>
  </conditionalFormatting>
  <conditionalFormatting sqref="C140:O140">
    <cfRule type="cellIs" dxfId="141" priority="24" operator="equal">
      <formula>0</formula>
    </cfRule>
  </conditionalFormatting>
  <conditionalFormatting sqref="C148:O148">
    <cfRule type="cellIs" dxfId="140" priority="23" operator="equal">
      <formula>0</formula>
    </cfRule>
  </conditionalFormatting>
  <conditionalFormatting sqref="C151:O151">
    <cfRule type="cellIs" dxfId="139" priority="22" operator="equal">
      <formula>0</formula>
    </cfRule>
  </conditionalFormatting>
  <conditionalFormatting sqref="C159:O159">
    <cfRule type="cellIs" dxfId="138" priority="21" operator="equal">
      <formula>0</formula>
    </cfRule>
  </conditionalFormatting>
  <conditionalFormatting sqref="C162:O162">
    <cfRule type="cellIs" dxfId="137" priority="20" operator="equal">
      <formula>0</formula>
    </cfRule>
  </conditionalFormatting>
  <conditionalFormatting sqref="C170:O170">
    <cfRule type="cellIs" dxfId="136" priority="19" operator="equal">
      <formula>0</formula>
    </cfRule>
  </conditionalFormatting>
  <conditionalFormatting sqref="C173:O173">
    <cfRule type="cellIs" dxfId="135" priority="18" operator="equal">
      <formula>0</formula>
    </cfRule>
  </conditionalFormatting>
  <conditionalFormatting sqref="C181:O181">
    <cfRule type="cellIs" dxfId="134" priority="17" operator="equal">
      <formula>0</formula>
    </cfRule>
  </conditionalFormatting>
  <conditionalFormatting sqref="C184:O184">
    <cfRule type="cellIs" dxfId="133" priority="16" operator="equal">
      <formula>0</formula>
    </cfRule>
  </conditionalFormatting>
  <conditionalFormatting sqref="C193:O193">
    <cfRule type="cellIs" dxfId="132" priority="15" operator="equal">
      <formula>0</formula>
    </cfRule>
  </conditionalFormatting>
  <conditionalFormatting sqref="C196:O196">
    <cfRule type="cellIs" dxfId="131" priority="14" operator="equal">
      <formula>0</formula>
    </cfRule>
  </conditionalFormatting>
  <conditionalFormatting sqref="C204:O204">
    <cfRule type="cellIs" dxfId="130" priority="13" operator="equal">
      <formula>0</formula>
    </cfRule>
  </conditionalFormatting>
  <conditionalFormatting sqref="C207:O207">
    <cfRule type="cellIs" dxfId="129" priority="12" operator="equal">
      <formula>0</formula>
    </cfRule>
  </conditionalFormatting>
  <conditionalFormatting sqref="C215:O215">
    <cfRule type="cellIs" dxfId="128" priority="11" operator="equal">
      <formula>0</formula>
    </cfRule>
  </conditionalFormatting>
  <conditionalFormatting sqref="C218:O218">
    <cfRule type="cellIs" dxfId="127" priority="10" operator="equal">
      <formula>0</formula>
    </cfRule>
  </conditionalFormatting>
  <conditionalFormatting sqref="C226:O226">
    <cfRule type="cellIs" dxfId="126" priority="9" operator="equal">
      <formula>0</formula>
    </cfRule>
  </conditionalFormatting>
  <conditionalFormatting sqref="C229:O229">
    <cfRule type="cellIs" dxfId="125" priority="8" operator="equal">
      <formula>0</formula>
    </cfRule>
  </conditionalFormatting>
  <conditionalFormatting sqref="C237:O237">
    <cfRule type="cellIs" dxfId="124" priority="7" operator="equal">
      <formula>0</formula>
    </cfRule>
  </conditionalFormatting>
  <conditionalFormatting sqref="C240:O240">
    <cfRule type="cellIs" dxfId="123" priority="6" operator="equal">
      <formula>0</formula>
    </cfRule>
  </conditionalFormatting>
  <conditionalFormatting sqref="C248:O248">
    <cfRule type="cellIs" dxfId="122" priority="5" operator="equal">
      <formula>0</formula>
    </cfRule>
  </conditionalFormatting>
  <conditionalFormatting sqref="C251:O251">
    <cfRule type="cellIs" dxfId="121" priority="4" operator="equal">
      <formula>0</formula>
    </cfRule>
  </conditionalFormatting>
  <conditionalFormatting sqref="C259:O259">
    <cfRule type="cellIs" dxfId="120" priority="3" operator="equal">
      <formula>0</formula>
    </cfRule>
  </conditionalFormatting>
  <conditionalFormatting sqref="C262:O262">
    <cfRule type="cellIs" dxfId="119" priority="2" operator="equal">
      <formula>0</formula>
    </cfRule>
  </conditionalFormatting>
  <conditionalFormatting sqref="D349:O349 D352:O352">
    <cfRule type="cellIs" dxfId="118"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328125" defaultRowHeight="14.25" x14ac:dyDescent="0.45"/>
  <cols>
    <col min="1" max="1" width="13.53125" style="164" bestFit="1" customWidth="1"/>
    <col min="2" max="2" width="10.1328125" style="164" customWidth="1"/>
    <col min="3" max="3" width="16.46484375" style="164" bestFit="1" customWidth="1"/>
    <col min="4" max="4" width="44.1328125" style="164" bestFit="1" customWidth="1"/>
    <col min="5" max="5" width="12.33203125" style="164" customWidth="1"/>
    <col min="6" max="6" width="16.53125" style="164" customWidth="1"/>
    <col min="7" max="7" width="8.46484375" style="164" customWidth="1"/>
    <col min="8" max="8" width="13" style="164" customWidth="1"/>
    <col min="9" max="9" width="7.33203125" style="164" customWidth="1"/>
    <col min="10" max="11" width="8" style="164" customWidth="1"/>
    <col min="12" max="19" width="10.53125" style="164" customWidth="1"/>
    <col min="20" max="20" width="8.53125" style="164" customWidth="1"/>
    <col min="21" max="21" width="13.6640625" style="164" customWidth="1"/>
    <col min="22" max="22" width="8" style="164" customWidth="1"/>
    <col min="23" max="24" width="8.6640625" style="164" customWidth="1"/>
    <col min="25" max="32" width="11.33203125" style="164" customWidth="1"/>
    <col min="33" max="33" width="9.33203125" style="164" customWidth="1"/>
    <col min="34" max="34" width="17.86328125" style="164" customWidth="1"/>
    <col min="35" max="36" width="20.6640625" style="164" customWidth="1"/>
    <col min="37" max="37" width="23.6640625" style="164" customWidth="1"/>
    <col min="38" max="38" width="19.53125" style="164" customWidth="1"/>
    <col min="39" max="16384" width="9.1328125" style="164"/>
  </cols>
  <sheetData>
    <row r="1" spans="1:42" ht="81.75" x14ac:dyDescent="0.45">
      <c r="A1" s="517" t="s">
        <v>159</v>
      </c>
      <c r="B1" s="517" t="s">
        <v>160</v>
      </c>
      <c r="C1" s="517" t="s">
        <v>233</v>
      </c>
      <c r="D1" s="517" t="s">
        <v>234</v>
      </c>
      <c r="E1" s="517" t="s">
        <v>235</v>
      </c>
      <c r="F1" s="517" t="s">
        <v>70</v>
      </c>
      <c r="G1" s="517" t="s">
        <v>468</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936</v>
      </c>
      <c r="AI1" s="631" t="s">
        <v>2076</v>
      </c>
      <c r="AJ1" s="631" t="s">
        <v>2077</v>
      </c>
      <c r="AK1" s="631" t="s">
        <v>2078</v>
      </c>
      <c r="AL1" s="631" t="s">
        <v>2079</v>
      </c>
      <c r="AM1" s="631" t="s">
        <v>46</v>
      </c>
      <c r="AN1" s="517" t="s">
        <v>281</v>
      </c>
      <c r="AO1" s="517" t="s">
        <v>282</v>
      </c>
      <c r="AP1" s="518" t="s">
        <v>283</v>
      </c>
    </row>
    <row r="2" spans="1:4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45"/>
    <row r="151" spans="1:37" s="512" customFormat="1" x14ac:dyDescent="0.45"/>
    <row r="152" spans="1:37" s="512" customFormat="1" x14ac:dyDescent="0.45"/>
    <row r="153" spans="1:37" s="512" customFormat="1" x14ac:dyDescent="0.45"/>
    <row r="154" spans="1:37" s="512" customFormat="1" x14ac:dyDescent="0.45"/>
    <row r="155" spans="1:37" s="512" customFormat="1" x14ac:dyDescent="0.45"/>
    <row r="156" spans="1:37" s="512" customFormat="1" x14ac:dyDescent="0.45"/>
    <row r="157" spans="1:37" s="512" customFormat="1" x14ac:dyDescent="0.45"/>
    <row r="158" spans="1:37" s="512" customFormat="1" x14ac:dyDescent="0.45"/>
    <row r="159" spans="1:37" s="512" customFormat="1" x14ac:dyDescent="0.45"/>
    <row r="160" spans="1:37"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2" x14ac:dyDescent="0.45">
      <c r="A350" s="486">
        <f>A2</f>
        <v>0</v>
      </c>
      <c r="B350" s="486" t="s">
        <v>1607</v>
      </c>
      <c r="C350" s="486" t="s">
        <v>1607</v>
      </c>
      <c r="D350" s="486" t="s">
        <v>1607</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4.25" x14ac:dyDescent="0.45"/>
  <cols>
    <col min="1" max="1" width="13.53125" style="164" bestFit="1" customWidth="1"/>
    <col min="2" max="3" width="17.46484375" style="164" bestFit="1" customWidth="1"/>
    <col min="4" max="4" width="41.86328125" style="164" bestFit="1" customWidth="1"/>
    <col min="5" max="5" width="10.86328125" style="164" customWidth="1"/>
    <col min="6" max="6" width="15" style="164" bestFit="1" customWidth="1"/>
    <col min="7" max="7" width="12.46484375" style="164" customWidth="1"/>
    <col min="8" max="8" width="11.53125" style="164" customWidth="1"/>
    <col min="9" max="9" width="6.33203125" style="164" customWidth="1"/>
    <col min="10" max="11" width="7" style="164" customWidth="1"/>
    <col min="12" max="19" width="9.33203125" style="164" customWidth="1"/>
    <col min="20" max="20" width="7.46484375" style="164" customWidth="1"/>
    <col min="21" max="21" width="12.1328125" style="164" customWidth="1"/>
    <col min="22" max="22" width="7" style="164" customWidth="1"/>
    <col min="23" max="24" width="7.53125" style="164" customWidth="1"/>
    <col min="25" max="32" width="9.86328125" style="164" customWidth="1"/>
    <col min="33" max="33" width="8" style="164" customWidth="1"/>
    <col min="34" max="34" width="27.53125" style="164" bestFit="1" customWidth="1"/>
    <col min="35" max="36" width="18.86328125" style="164" bestFit="1" customWidth="1"/>
    <col min="37" max="37" width="27.46484375" style="164" bestFit="1" customWidth="1"/>
    <col min="38" max="39" width="18" style="164" bestFit="1" customWidth="1"/>
    <col min="40" max="40" width="23.46484375" style="164" bestFit="1" customWidth="1"/>
    <col min="41" max="42" width="14.6640625" style="164" bestFit="1" customWidth="1"/>
    <col min="43" max="43" width="28.1328125" style="164" bestFit="1" customWidth="1"/>
    <col min="44" max="45" width="19.33203125" style="164" bestFit="1" customWidth="1"/>
    <col min="46" max="46" width="28" style="164" bestFit="1" customWidth="1"/>
    <col min="47" max="48" width="19.1328125" style="164" bestFit="1" customWidth="1"/>
    <col min="49" max="49" width="24" style="164" bestFit="1" customWidth="1"/>
    <col min="50" max="51" width="15.33203125" style="164" bestFit="1" customWidth="1"/>
    <col min="52" max="52" width="7.6640625" style="164" customWidth="1"/>
    <col min="53" max="53" width="7" style="164" customWidth="1"/>
    <col min="54" max="54" width="22" style="164" bestFit="1" customWidth="1"/>
    <col min="55" max="55" width="6.53125" style="164" customWidth="1"/>
    <col min="56" max="56" width="47.46484375" style="164" bestFit="1" customWidth="1"/>
    <col min="57" max="58" width="19" style="164" bestFit="1" customWidth="1"/>
    <col min="59" max="59" width="21.86328125" style="164" bestFit="1" customWidth="1"/>
    <col min="60" max="60" width="19.53125" style="164" customWidth="1"/>
    <col min="61" max="16384" width="9" style="164"/>
  </cols>
  <sheetData>
    <row r="1" spans="1:59" x14ac:dyDescent="0.45">
      <c r="A1" s="517" t="s">
        <v>159</v>
      </c>
      <c r="B1" s="517" t="s">
        <v>160</v>
      </c>
      <c r="C1" s="517" t="s">
        <v>233</v>
      </c>
      <c r="D1" s="517" t="s">
        <v>234</v>
      </c>
      <c r="E1" s="517" t="s">
        <v>235</v>
      </c>
      <c r="F1" s="517" t="s">
        <v>70</v>
      </c>
      <c r="G1" s="517" t="s">
        <v>2</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262</v>
      </c>
      <c r="AI1" s="517" t="s">
        <v>263</v>
      </c>
      <c r="AJ1" s="517" t="s">
        <v>264</v>
      </c>
      <c r="AK1" s="517" t="s">
        <v>265</v>
      </c>
      <c r="AL1" s="517" t="s">
        <v>266</v>
      </c>
      <c r="AM1" s="517" t="s">
        <v>267</v>
      </c>
      <c r="AN1" s="517" t="s">
        <v>268</v>
      </c>
      <c r="AO1" s="517" t="s">
        <v>269</v>
      </c>
      <c r="AP1" s="517" t="s">
        <v>270</v>
      </c>
      <c r="AQ1" s="517" t="s">
        <v>271</v>
      </c>
      <c r="AR1" s="517" t="s">
        <v>272</v>
      </c>
      <c r="AS1" s="517" t="s">
        <v>273</v>
      </c>
      <c r="AT1" s="517" t="s">
        <v>274</v>
      </c>
      <c r="AU1" s="517" t="s">
        <v>275</v>
      </c>
      <c r="AV1" s="517" t="s">
        <v>276</v>
      </c>
      <c r="AW1" s="517" t="s">
        <v>277</v>
      </c>
      <c r="AX1" s="517" t="s">
        <v>278</v>
      </c>
      <c r="AY1" s="517" t="s">
        <v>279</v>
      </c>
      <c r="AZ1" s="517" t="s">
        <v>42</v>
      </c>
      <c r="BA1" s="517" t="s">
        <v>43</v>
      </c>
      <c r="BB1" s="517" t="s">
        <v>44</v>
      </c>
      <c r="BC1" s="517" t="s">
        <v>45</v>
      </c>
      <c r="BD1" s="517" t="s">
        <v>280</v>
      </c>
      <c r="BE1" s="517" t="s">
        <v>281</v>
      </c>
      <c r="BF1" s="517" t="s">
        <v>282</v>
      </c>
      <c r="BG1" s="518" t="s">
        <v>283</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45"/>
    <row r="167" spans="1:59" s="512" customFormat="1" x14ac:dyDescent="0.45"/>
    <row r="168" spans="1:59" s="512" customFormat="1" x14ac:dyDescent="0.45"/>
    <row r="169" spans="1:59" s="512" customFormat="1" x14ac:dyDescent="0.45"/>
    <row r="170" spans="1:59" s="512" customFormat="1" x14ac:dyDescent="0.45"/>
    <row r="171" spans="1:59" s="512" customFormat="1" x14ac:dyDescent="0.45"/>
    <row r="172" spans="1:59" s="512" customFormat="1" x14ac:dyDescent="0.45"/>
    <row r="173" spans="1:59" s="512" customFormat="1" x14ac:dyDescent="0.45"/>
    <row r="174" spans="1:59" s="512" customFormat="1" x14ac:dyDescent="0.45"/>
    <row r="175" spans="1:59" s="512" customFormat="1" x14ac:dyDescent="0.45"/>
    <row r="176" spans="1:59"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pans="1:34" s="512" customFormat="1" x14ac:dyDescent="0.45"/>
    <row r="242" spans="1:34" s="512" customFormat="1" x14ac:dyDescent="0.45"/>
    <row r="243" spans="1:34" s="512" customFormat="1" x14ac:dyDescent="0.45"/>
    <row r="244" spans="1:34" s="512" customFormat="1" x14ac:dyDescent="0.45"/>
    <row r="245" spans="1:34" s="512" customFormat="1" x14ac:dyDescent="0.45"/>
    <row r="246" spans="1:34" s="512" customFormat="1" x14ac:dyDescent="0.45"/>
    <row r="247" spans="1:34" s="512" customFormat="1" x14ac:dyDescent="0.45"/>
    <row r="248" spans="1:34" s="512" customFormat="1" x14ac:dyDescent="0.45"/>
    <row r="249" spans="1:34" s="512" customFormat="1" x14ac:dyDescent="0.45"/>
    <row r="250" spans="1:34" s="527" customFormat="1" x14ac:dyDescent="0.4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45"/>
    <row r="252" spans="1:34" s="512" customFormat="1" x14ac:dyDescent="0.45"/>
    <row r="253" spans="1:34" s="512" customFormat="1" x14ac:dyDescent="0.45"/>
    <row r="254" spans="1:34" s="512" customFormat="1" x14ac:dyDescent="0.45"/>
    <row r="255" spans="1:34" s="512" customFormat="1" x14ac:dyDescent="0.45"/>
    <row r="256" spans="1:34"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1607</v>
      </c>
      <c r="C350" s="486" t="s">
        <v>1607</v>
      </c>
      <c r="D350" s="486" t="s">
        <v>1607</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2.33203125" style="415" customWidth="1"/>
    <col min="6" max="6" width="16.53125" style="415" customWidth="1"/>
    <col min="7" max="7" width="14" style="415" customWidth="1"/>
    <col min="8" max="8" width="13" style="415" customWidth="1"/>
    <col min="9" max="9" width="7.33203125" style="415" customWidth="1"/>
    <col min="10" max="11" width="8" style="415" customWidth="1"/>
    <col min="12" max="19" width="10.53125" style="415" customWidth="1"/>
    <col min="20" max="20" width="8.53125" style="415" customWidth="1"/>
    <col min="21" max="21" width="13.6640625" style="415" customWidth="1"/>
    <col min="22" max="22" width="8" style="415" customWidth="1"/>
    <col min="23" max="24" width="8.6640625" style="415" customWidth="1"/>
    <col min="25" max="32" width="11.33203125" style="415" customWidth="1"/>
    <col min="33" max="33" width="9.33203125" style="415" customWidth="1"/>
    <col min="34" max="34" width="8.6640625" style="415" customWidth="1"/>
    <col min="35" max="35" width="8" style="415" customWidth="1"/>
    <col min="36" max="36" width="23.33203125" style="415" customWidth="1"/>
    <col min="37" max="37" width="7.46484375" style="415" customWidth="1"/>
    <col min="38" max="38" width="47.46484375" style="415" bestFit="1" customWidth="1"/>
    <col min="39" max="40" width="20.6640625" style="415" customWidth="1"/>
    <col min="41" max="41" width="23.6640625" style="415" customWidth="1"/>
    <col min="42" max="42" width="19.53125" style="415" customWidth="1"/>
    <col min="43" max="16384" width="9.1328125" style="415"/>
  </cols>
  <sheetData>
    <row r="1" spans="1:41" x14ac:dyDescent="0.45">
      <c r="A1" s="528" t="s">
        <v>159</v>
      </c>
      <c r="B1" s="528" t="s">
        <v>160</v>
      </c>
      <c r="C1" s="528" t="s">
        <v>1223</v>
      </c>
      <c r="D1" s="528" t="s">
        <v>234</v>
      </c>
      <c r="E1" s="528" t="s">
        <v>235</v>
      </c>
      <c r="F1" s="528" t="s">
        <v>70</v>
      </c>
      <c r="G1" s="528" t="s">
        <v>2</v>
      </c>
      <c r="H1" s="528" t="s">
        <v>236</v>
      </c>
      <c r="I1" s="528" t="s">
        <v>237</v>
      </c>
      <c r="J1" s="528" t="s">
        <v>238</v>
      </c>
      <c r="K1" s="528" t="s">
        <v>239</v>
      </c>
      <c r="L1" s="528" t="s">
        <v>240</v>
      </c>
      <c r="M1" s="528" t="s">
        <v>241</v>
      </c>
      <c r="N1" s="528" t="s">
        <v>242</v>
      </c>
      <c r="O1" s="528" t="s">
        <v>243</v>
      </c>
      <c r="P1" s="528" t="s">
        <v>244</v>
      </c>
      <c r="Q1" s="528" t="s">
        <v>245</v>
      </c>
      <c r="R1" s="528" t="s">
        <v>246</v>
      </c>
      <c r="S1" s="528" t="s">
        <v>247</v>
      </c>
      <c r="T1" s="528" t="s">
        <v>248</v>
      </c>
      <c r="U1" s="528" t="s">
        <v>249</v>
      </c>
      <c r="V1" s="528" t="s">
        <v>250</v>
      </c>
      <c r="W1" s="528" t="s">
        <v>251</v>
      </c>
      <c r="X1" s="528" t="s">
        <v>252</v>
      </c>
      <c r="Y1" s="528" t="s">
        <v>253</v>
      </c>
      <c r="Z1" s="528" t="s">
        <v>254</v>
      </c>
      <c r="AA1" s="528" t="s">
        <v>255</v>
      </c>
      <c r="AB1" s="528" t="s">
        <v>256</v>
      </c>
      <c r="AC1" s="528" t="s">
        <v>257</v>
      </c>
      <c r="AD1" s="528" t="s">
        <v>258</v>
      </c>
      <c r="AE1" s="528" t="s">
        <v>259</v>
      </c>
      <c r="AF1" s="528" t="s">
        <v>260</v>
      </c>
      <c r="AG1" s="528" t="s">
        <v>261</v>
      </c>
      <c r="AH1" s="528" t="s">
        <v>42</v>
      </c>
      <c r="AI1" s="528" t="s">
        <v>43</v>
      </c>
      <c r="AJ1" s="528" t="s">
        <v>44</v>
      </c>
      <c r="AK1" s="528" t="s">
        <v>45</v>
      </c>
      <c r="AL1" s="528" t="s">
        <v>280</v>
      </c>
      <c r="AM1" s="528" t="s">
        <v>281</v>
      </c>
      <c r="AN1" s="528" t="s">
        <v>282</v>
      </c>
      <c r="AO1" s="529" t="s">
        <v>283</v>
      </c>
    </row>
    <row r="2" spans="1:41" s="512" customFormat="1" x14ac:dyDescent="0.4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4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4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4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4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4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4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4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4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4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4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4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4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4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4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4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4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4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4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4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4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4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4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4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4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4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4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4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4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4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4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4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4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4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4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4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4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4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4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4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4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4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4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4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4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4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4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4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4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4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4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4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4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4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4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4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4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4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4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4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4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4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4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4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4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4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4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4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4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4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4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4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4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4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4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4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4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4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4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4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4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4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45"/>
    <row r="85" spans="1:41" s="512" customFormat="1" x14ac:dyDescent="0.45"/>
    <row r="86" spans="1:41" s="512" customFormat="1" x14ac:dyDescent="0.45"/>
    <row r="87" spans="1:41" s="512" customFormat="1" x14ac:dyDescent="0.45"/>
    <row r="88" spans="1:41" s="512" customFormat="1" x14ac:dyDescent="0.45"/>
    <row r="89" spans="1:41" s="512" customFormat="1" x14ac:dyDescent="0.45"/>
    <row r="90" spans="1:41" s="512" customFormat="1" x14ac:dyDescent="0.45"/>
    <row r="91" spans="1:41" s="512" customFormat="1" x14ac:dyDescent="0.45"/>
    <row r="92" spans="1:41" s="512" customFormat="1" x14ac:dyDescent="0.45"/>
    <row r="93" spans="1:41" s="512" customFormat="1" x14ac:dyDescent="0.45"/>
    <row r="94" spans="1:41" s="512" customFormat="1" x14ac:dyDescent="0.45"/>
    <row r="95" spans="1:41" s="512" customFormat="1" x14ac:dyDescent="0.45"/>
    <row r="96" spans="1:4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1" x14ac:dyDescent="0.45">
      <c r="A350" s="486">
        <f>A2</f>
        <v>0</v>
      </c>
      <c r="B350" s="486" t="s">
        <v>1607</v>
      </c>
      <c r="C350" s="486" t="s">
        <v>1607</v>
      </c>
      <c r="D350" s="486" t="s">
        <v>1607</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328125" defaultRowHeight="14.25" x14ac:dyDescent="0.45"/>
  <cols>
    <col min="1" max="1" width="12" style="415" bestFit="1" customWidth="1"/>
    <col min="2" max="3" width="17.46484375" style="415" bestFit="1" customWidth="1"/>
    <col min="4" max="4" width="35.531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6640625" style="415" bestFit="1" customWidth="1"/>
    <col min="94" max="94" width="4" style="415" bestFit="1" customWidth="1"/>
    <col min="95" max="122" width="3.1328125" style="415" bestFit="1" customWidth="1"/>
    <col min="123" max="123" width="3.6640625" style="415" bestFit="1" customWidth="1"/>
    <col min="124" max="124" width="5.53125" style="415" bestFit="1" customWidth="1"/>
    <col min="125" max="136" width="3.1328125" style="415" bestFit="1" customWidth="1"/>
    <col min="137" max="138" width="5.53125" style="415" bestFit="1" customWidth="1"/>
    <col min="139" max="150" width="3.1328125" style="415" bestFit="1" customWidth="1"/>
    <col min="151" max="151" width="5.53125" style="415" bestFit="1" customWidth="1"/>
    <col min="152" max="210" width="3.1328125" style="415" bestFit="1" customWidth="1"/>
    <col min="211" max="223" width="5.53125" style="415" bestFit="1" customWidth="1"/>
    <col min="224" max="224" width="8" style="415" bestFit="1" customWidth="1"/>
    <col min="225" max="238" width="5.53125" style="415" bestFit="1" customWidth="1"/>
    <col min="239" max="239" width="3.1328125" style="415" bestFit="1" customWidth="1"/>
    <col min="240" max="267" width="5.53125" style="415" bestFit="1" customWidth="1"/>
    <col min="268" max="268" width="3.1328125" style="415" bestFit="1" customWidth="1"/>
    <col min="269" max="269" width="5.53125" style="415" bestFit="1" customWidth="1"/>
    <col min="270" max="272" width="3.1328125" style="415" bestFit="1" customWidth="1"/>
    <col min="273" max="280" width="5.53125" style="415" bestFit="1" customWidth="1"/>
    <col min="281" max="281" width="3.1328125" style="415" bestFit="1" customWidth="1"/>
    <col min="282" max="283" width="5.53125" style="415" bestFit="1" customWidth="1"/>
    <col min="284" max="286" width="3.1328125" style="415" bestFit="1" customWidth="1"/>
    <col min="287" max="294" width="5.53125" style="415" bestFit="1" customWidth="1"/>
    <col min="295" max="295" width="3.1328125" style="415" bestFit="1" customWidth="1"/>
    <col min="296" max="296" width="5.53125" style="415" bestFit="1" customWidth="1"/>
    <col min="297" max="297" width="3.1328125" style="415" bestFit="1" customWidth="1"/>
    <col min="298" max="298" width="5.53125" style="415" bestFit="1" customWidth="1"/>
    <col min="299" max="310" width="3.1328125" style="415" bestFit="1" customWidth="1"/>
    <col min="311" max="312" width="5.53125" style="415" bestFit="1" customWidth="1"/>
    <col min="313" max="324" width="3.1328125" style="415" bestFit="1" customWidth="1"/>
    <col min="325" max="325" width="5.53125" style="415" bestFit="1" customWidth="1"/>
    <col min="326" max="358" width="3.1328125" style="415" bestFit="1" customWidth="1"/>
    <col min="359" max="359" width="19.53125" style="415" customWidth="1"/>
    <col min="360" max="16384" width="9.1328125" style="415"/>
  </cols>
  <sheetData>
    <row r="1" spans="1:358" s="491" customFormat="1" ht="153" customHeight="1" x14ac:dyDescent="0.45">
      <c r="A1" s="531" t="s">
        <v>159</v>
      </c>
      <c r="B1" s="530" t="s">
        <v>160</v>
      </c>
      <c r="C1" s="530" t="s">
        <v>233</v>
      </c>
      <c r="D1" s="530" t="s">
        <v>234</v>
      </c>
      <c r="E1" s="530" t="s">
        <v>235</v>
      </c>
      <c r="F1" s="530" t="s">
        <v>70</v>
      </c>
      <c r="G1" s="530" t="s">
        <v>2</v>
      </c>
      <c r="H1" s="530" t="s">
        <v>1955</v>
      </c>
      <c r="I1" s="530" t="s">
        <v>1954</v>
      </c>
      <c r="J1" s="530" t="s">
        <v>1953</v>
      </c>
      <c r="K1" s="530" t="s">
        <v>1952</v>
      </c>
      <c r="L1" s="530" t="s">
        <v>1951</v>
      </c>
      <c r="M1" s="530" t="s">
        <v>1950</v>
      </c>
      <c r="N1" s="530" t="s">
        <v>1949</v>
      </c>
      <c r="O1" s="530" t="s">
        <v>1948</v>
      </c>
      <c r="P1" s="530" t="s">
        <v>1947</v>
      </c>
      <c r="Q1" s="530" t="s">
        <v>1946</v>
      </c>
      <c r="R1" s="530" t="s">
        <v>1945</v>
      </c>
      <c r="S1" s="530" t="s">
        <v>1944</v>
      </c>
      <c r="T1" s="530" t="s">
        <v>1943</v>
      </c>
      <c r="U1" s="530" t="s">
        <v>1942</v>
      </c>
      <c r="V1" s="530" t="s">
        <v>1941</v>
      </c>
      <c r="W1" s="530" t="s">
        <v>1940</v>
      </c>
      <c r="X1" s="530" t="s">
        <v>1939</v>
      </c>
      <c r="Y1" s="530" t="s">
        <v>1938</v>
      </c>
      <c r="Z1" s="530" t="s">
        <v>1937</v>
      </c>
      <c r="AA1" s="530" t="s">
        <v>1936</v>
      </c>
      <c r="AB1" s="530" t="s">
        <v>1935</v>
      </c>
      <c r="AC1" s="530" t="s">
        <v>1934</v>
      </c>
      <c r="AD1" s="530" t="s">
        <v>1933</v>
      </c>
      <c r="AE1" s="530" t="s">
        <v>1932</v>
      </c>
      <c r="AF1" s="530" t="s">
        <v>1931</v>
      </c>
      <c r="AG1" s="530" t="s">
        <v>1930</v>
      </c>
      <c r="AH1" s="530" t="s">
        <v>1929</v>
      </c>
      <c r="AI1" s="530" t="s">
        <v>1928</v>
      </c>
      <c r="AJ1" s="530" t="s">
        <v>1927</v>
      </c>
      <c r="AK1" s="530" t="s">
        <v>1926</v>
      </c>
      <c r="AL1" s="530" t="s">
        <v>1925</v>
      </c>
      <c r="AM1" s="530" t="s">
        <v>1924</v>
      </c>
      <c r="AN1" s="530" t="s">
        <v>1923</v>
      </c>
      <c r="AO1" s="530" t="s">
        <v>1922</v>
      </c>
      <c r="AP1" s="530" t="s">
        <v>1921</v>
      </c>
      <c r="AQ1" s="530" t="s">
        <v>1920</v>
      </c>
      <c r="AR1" s="530" t="s">
        <v>1919</v>
      </c>
      <c r="AS1" s="530" t="s">
        <v>1918</v>
      </c>
      <c r="AT1" s="530" t="s">
        <v>1917</v>
      </c>
      <c r="AU1" s="530" t="s">
        <v>1916</v>
      </c>
      <c r="AV1" s="530" t="s">
        <v>1915</v>
      </c>
      <c r="AW1" s="530" t="s">
        <v>1914</v>
      </c>
      <c r="AX1" s="530" t="s">
        <v>1913</v>
      </c>
      <c r="AY1" s="530" t="s">
        <v>1912</v>
      </c>
      <c r="AZ1" s="530" t="s">
        <v>1911</v>
      </c>
      <c r="BA1" s="530" t="s">
        <v>1910</v>
      </c>
      <c r="BB1" s="530" t="s">
        <v>1909</v>
      </c>
      <c r="BC1" s="530" t="s">
        <v>1908</v>
      </c>
      <c r="BD1" s="530" t="s">
        <v>1907</v>
      </c>
      <c r="BE1" s="530" t="s">
        <v>1906</v>
      </c>
      <c r="BF1" s="530" t="s">
        <v>1905</v>
      </c>
      <c r="BG1" s="530" t="s">
        <v>1904</v>
      </c>
      <c r="BH1" s="530" t="s">
        <v>1903</v>
      </c>
      <c r="BI1" s="530" t="s">
        <v>1902</v>
      </c>
      <c r="BJ1" s="530" t="s">
        <v>1901</v>
      </c>
      <c r="BK1" s="530" t="s">
        <v>1900</v>
      </c>
      <c r="BL1" s="530" t="s">
        <v>1899</v>
      </c>
      <c r="BM1" s="530" t="s">
        <v>1898</v>
      </c>
      <c r="BN1" s="530" t="s">
        <v>1897</v>
      </c>
      <c r="BO1" s="530" t="s">
        <v>1896</v>
      </c>
      <c r="BP1" s="530" t="s">
        <v>1895</v>
      </c>
      <c r="BQ1" s="530" t="s">
        <v>1894</v>
      </c>
      <c r="BR1" s="530" t="s">
        <v>1893</v>
      </c>
      <c r="BS1" s="530" t="s">
        <v>1892</v>
      </c>
      <c r="BT1" s="530" t="s">
        <v>1891</v>
      </c>
      <c r="BU1" s="530" t="s">
        <v>1890</v>
      </c>
      <c r="BV1" s="530" t="s">
        <v>1889</v>
      </c>
      <c r="BW1" s="530" t="s">
        <v>1888</v>
      </c>
      <c r="BX1" s="530" t="s">
        <v>1887</v>
      </c>
      <c r="BY1" s="530" t="s">
        <v>1886</v>
      </c>
      <c r="BZ1" s="530" t="s">
        <v>1885</v>
      </c>
      <c r="CA1" s="530" t="s">
        <v>1884</v>
      </c>
      <c r="CB1" s="530" t="s">
        <v>1883</v>
      </c>
      <c r="CC1" s="530" t="s">
        <v>1882</v>
      </c>
      <c r="CD1" s="530" t="s">
        <v>1881</v>
      </c>
      <c r="CE1" s="530" t="s">
        <v>1880</v>
      </c>
      <c r="CF1" s="530" t="s">
        <v>1879</v>
      </c>
      <c r="CG1" s="530" t="s">
        <v>1878</v>
      </c>
      <c r="CH1" s="530" t="s">
        <v>1877</v>
      </c>
      <c r="CI1" s="530" t="s">
        <v>1876</v>
      </c>
      <c r="CJ1" s="530" t="s">
        <v>1875</v>
      </c>
      <c r="CK1" s="530" t="s">
        <v>1874</v>
      </c>
      <c r="CL1" s="530" t="s">
        <v>1873</v>
      </c>
      <c r="CM1" s="530" t="s">
        <v>1872</v>
      </c>
      <c r="CN1" s="530" t="s">
        <v>1871</v>
      </c>
      <c r="CO1" s="530" t="s">
        <v>1870</v>
      </c>
      <c r="CP1" s="530" t="s">
        <v>1869</v>
      </c>
      <c r="CQ1" s="530" t="s">
        <v>1868</v>
      </c>
      <c r="CR1" s="530" t="s">
        <v>1867</v>
      </c>
      <c r="CS1" s="530" t="s">
        <v>1866</v>
      </c>
      <c r="CT1" s="530" t="s">
        <v>1865</v>
      </c>
      <c r="CU1" s="530" t="s">
        <v>1864</v>
      </c>
      <c r="CV1" s="530" t="s">
        <v>1863</v>
      </c>
      <c r="CW1" s="530" t="s">
        <v>1862</v>
      </c>
      <c r="CX1" s="530" t="s">
        <v>1861</v>
      </c>
      <c r="CY1" s="530" t="s">
        <v>1860</v>
      </c>
      <c r="CZ1" s="530" t="s">
        <v>1859</v>
      </c>
      <c r="DA1" s="530" t="s">
        <v>1858</v>
      </c>
      <c r="DB1" s="530" t="s">
        <v>1857</v>
      </c>
      <c r="DC1" s="530" t="s">
        <v>1856</v>
      </c>
      <c r="DD1" s="530" t="s">
        <v>1855</v>
      </c>
      <c r="DE1" s="530" t="s">
        <v>1854</v>
      </c>
      <c r="DF1" s="530" t="s">
        <v>1853</v>
      </c>
      <c r="DG1" s="530" t="s">
        <v>1852</v>
      </c>
      <c r="DH1" s="530" t="s">
        <v>1851</v>
      </c>
      <c r="DI1" s="530" t="s">
        <v>1850</v>
      </c>
      <c r="DJ1" s="530" t="s">
        <v>1849</v>
      </c>
      <c r="DK1" s="530" t="s">
        <v>1848</v>
      </c>
      <c r="DL1" s="530" t="s">
        <v>1847</v>
      </c>
      <c r="DM1" s="530" t="s">
        <v>1846</v>
      </c>
      <c r="DN1" s="530" t="s">
        <v>1845</v>
      </c>
      <c r="DO1" s="530" t="s">
        <v>1844</v>
      </c>
      <c r="DP1" s="530" t="s">
        <v>1843</v>
      </c>
      <c r="DQ1" s="530" t="s">
        <v>1842</v>
      </c>
      <c r="DR1" s="530" t="s">
        <v>1841</v>
      </c>
      <c r="DS1" s="530" t="s">
        <v>1840</v>
      </c>
      <c r="DT1" s="530" t="s">
        <v>1839</v>
      </c>
      <c r="DU1" s="530" t="s">
        <v>1838</v>
      </c>
      <c r="DV1" s="530" t="s">
        <v>1837</v>
      </c>
      <c r="DW1" s="530" t="s">
        <v>1836</v>
      </c>
      <c r="DX1" s="530" t="s">
        <v>1835</v>
      </c>
      <c r="DY1" s="530" t="s">
        <v>1834</v>
      </c>
      <c r="DZ1" s="530" t="s">
        <v>1833</v>
      </c>
      <c r="EA1" s="530" t="s">
        <v>1832</v>
      </c>
      <c r="EB1" s="530" t="s">
        <v>1831</v>
      </c>
      <c r="EC1" s="530" t="s">
        <v>1830</v>
      </c>
      <c r="ED1" s="530" t="s">
        <v>1829</v>
      </c>
      <c r="EE1" s="530" t="s">
        <v>1828</v>
      </c>
      <c r="EF1" s="530" t="s">
        <v>1827</v>
      </c>
      <c r="EG1" s="530" t="s">
        <v>1826</v>
      </c>
      <c r="EH1" s="530" t="s">
        <v>1825</v>
      </c>
      <c r="EI1" s="530" t="s">
        <v>1824</v>
      </c>
      <c r="EJ1" s="530" t="s">
        <v>1823</v>
      </c>
      <c r="EK1" s="530" t="s">
        <v>1822</v>
      </c>
      <c r="EL1" s="530" t="s">
        <v>1821</v>
      </c>
      <c r="EM1" s="530" t="s">
        <v>1820</v>
      </c>
      <c r="EN1" s="530" t="s">
        <v>1819</v>
      </c>
      <c r="EO1" s="530" t="s">
        <v>1818</v>
      </c>
      <c r="EP1" s="530" t="s">
        <v>1817</v>
      </c>
      <c r="EQ1" s="530" t="s">
        <v>1816</v>
      </c>
      <c r="ER1" s="530" t="s">
        <v>1815</v>
      </c>
      <c r="ES1" s="530" t="s">
        <v>1814</v>
      </c>
      <c r="ET1" s="530" t="s">
        <v>1813</v>
      </c>
      <c r="EU1" s="530" t="s">
        <v>1812</v>
      </c>
      <c r="EV1" s="530" t="s">
        <v>1811</v>
      </c>
      <c r="EW1" s="530" t="s">
        <v>1810</v>
      </c>
      <c r="EX1" s="530" t="s">
        <v>1809</v>
      </c>
      <c r="EY1" s="530" t="s">
        <v>1808</v>
      </c>
      <c r="EZ1" s="530" t="s">
        <v>1807</v>
      </c>
      <c r="FA1" s="530" t="s">
        <v>1806</v>
      </c>
      <c r="FB1" s="530" t="s">
        <v>1805</v>
      </c>
      <c r="FC1" s="530" t="s">
        <v>1804</v>
      </c>
      <c r="FD1" s="530" t="s">
        <v>1803</v>
      </c>
      <c r="FE1" s="530" t="s">
        <v>1802</v>
      </c>
      <c r="FF1" s="530" t="s">
        <v>1801</v>
      </c>
      <c r="FG1" s="530" t="s">
        <v>1800</v>
      </c>
      <c r="FH1" s="530" t="s">
        <v>1799</v>
      </c>
      <c r="FI1" s="530" t="s">
        <v>1798</v>
      </c>
      <c r="FJ1" s="530" t="s">
        <v>1797</v>
      </c>
      <c r="FK1" s="530" t="s">
        <v>1796</v>
      </c>
      <c r="FL1" s="530" t="s">
        <v>1795</v>
      </c>
      <c r="FM1" s="530" t="s">
        <v>1794</v>
      </c>
      <c r="FN1" s="530" t="s">
        <v>1793</v>
      </c>
      <c r="FO1" s="530" t="s">
        <v>1792</v>
      </c>
      <c r="FP1" s="530" t="s">
        <v>1791</v>
      </c>
      <c r="FQ1" s="530" t="s">
        <v>1790</v>
      </c>
      <c r="FR1" s="530" t="s">
        <v>1789</v>
      </c>
      <c r="FS1" s="530" t="s">
        <v>1788</v>
      </c>
      <c r="FT1" s="530" t="s">
        <v>1787</v>
      </c>
      <c r="FU1" s="530" t="s">
        <v>1786</v>
      </c>
      <c r="FV1" s="530" t="s">
        <v>1785</v>
      </c>
      <c r="FW1" s="530" t="s">
        <v>1784</v>
      </c>
      <c r="FX1" s="530" t="s">
        <v>1783</v>
      </c>
      <c r="FY1" s="530" t="s">
        <v>1782</v>
      </c>
      <c r="FZ1" s="530" t="s">
        <v>1781</v>
      </c>
      <c r="GA1" s="530" t="s">
        <v>1780</v>
      </c>
      <c r="GB1" s="530" t="s">
        <v>1779</v>
      </c>
      <c r="GC1" s="530" t="s">
        <v>1778</v>
      </c>
      <c r="GD1" s="530" t="s">
        <v>1777</v>
      </c>
      <c r="GE1" s="530" t="s">
        <v>1776</v>
      </c>
      <c r="GF1" s="530" t="s">
        <v>1775</v>
      </c>
      <c r="GG1" s="530" t="s">
        <v>1774</v>
      </c>
      <c r="GH1" s="530" t="s">
        <v>1773</v>
      </c>
      <c r="GI1" s="530" t="s">
        <v>1772</v>
      </c>
      <c r="GJ1" s="530" t="s">
        <v>1771</v>
      </c>
      <c r="GK1" s="530" t="s">
        <v>1770</v>
      </c>
      <c r="GL1" s="530" t="s">
        <v>1769</v>
      </c>
      <c r="GM1" s="530" t="s">
        <v>1768</v>
      </c>
      <c r="GN1" s="530" t="s">
        <v>1767</v>
      </c>
      <c r="GO1" s="530" t="s">
        <v>1766</v>
      </c>
      <c r="GP1" s="530" t="s">
        <v>1765</v>
      </c>
      <c r="GQ1" s="530" t="s">
        <v>1764</v>
      </c>
      <c r="GR1" s="530" t="s">
        <v>1763</v>
      </c>
      <c r="GS1" s="530" t="s">
        <v>1762</v>
      </c>
      <c r="GT1" s="530" t="s">
        <v>1761</v>
      </c>
      <c r="GU1" s="530" t="s">
        <v>1760</v>
      </c>
      <c r="GV1" s="530" t="s">
        <v>1759</v>
      </c>
      <c r="GW1" s="530" t="s">
        <v>1758</v>
      </c>
      <c r="GX1" s="530" t="s">
        <v>1757</v>
      </c>
      <c r="GY1" s="530" t="s">
        <v>1756</v>
      </c>
      <c r="GZ1" s="530" t="s">
        <v>1755</v>
      </c>
      <c r="HA1" s="530" t="s">
        <v>1754</v>
      </c>
      <c r="HB1" s="530" t="s">
        <v>1753</v>
      </c>
      <c r="HC1" s="530" t="s">
        <v>1752</v>
      </c>
      <c r="HD1" s="530" t="s">
        <v>1751</v>
      </c>
      <c r="HE1" s="530" t="s">
        <v>1750</v>
      </c>
      <c r="HF1" s="530" t="s">
        <v>1749</v>
      </c>
      <c r="HG1" s="530" t="s">
        <v>1748</v>
      </c>
      <c r="HH1" s="530" t="s">
        <v>1747</v>
      </c>
      <c r="HI1" s="530" t="s">
        <v>1746</v>
      </c>
      <c r="HJ1" s="530" t="s">
        <v>1745</v>
      </c>
      <c r="HK1" s="530" t="s">
        <v>1744</v>
      </c>
      <c r="HL1" s="530" t="s">
        <v>1743</v>
      </c>
      <c r="HM1" s="530" t="s">
        <v>1742</v>
      </c>
      <c r="HN1" s="530" t="s">
        <v>1741</v>
      </c>
      <c r="HO1" s="530" t="s">
        <v>1740</v>
      </c>
      <c r="HP1" s="530" t="s">
        <v>1739</v>
      </c>
      <c r="HQ1" s="530" t="s">
        <v>1738</v>
      </c>
      <c r="HR1" s="530" t="s">
        <v>1737</v>
      </c>
      <c r="HS1" s="530" t="s">
        <v>1736</v>
      </c>
      <c r="HT1" s="530" t="s">
        <v>1735</v>
      </c>
      <c r="HU1" s="530" t="s">
        <v>1734</v>
      </c>
      <c r="HV1" s="530" t="s">
        <v>1733</v>
      </c>
      <c r="HW1" s="530" t="s">
        <v>1732</v>
      </c>
      <c r="HX1" s="530" t="s">
        <v>1731</v>
      </c>
      <c r="HY1" s="530" t="s">
        <v>1730</v>
      </c>
      <c r="HZ1" s="530" t="s">
        <v>1729</v>
      </c>
      <c r="IA1" s="530" t="s">
        <v>1728</v>
      </c>
      <c r="IB1" s="530" t="s">
        <v>1727</v>
      </c>
      <c r="IC1" s="530" t="s">
        <v>1726</v>
      </c>
      <c r="ID1" s="530" t="s">
        <v>1725</v>
      </c>
      <c r="IE1" s="530" t="s">
        <v>1724</v>
      </c>
      <c r="IF1" s="530" t="s">
        <v>1723</v>
      </c>
      <c r="IG1" s="530" t="s">
        <v>1722</v>
      </c>
      <c r="IH1" s="530" t="s">
        <v>1721</v>
      </c>
      <c r="II1" s="530" t="s">
        <v>1720</v>
      </c>
      <c r="IJ1" s="530" t="s">
        <v>1719</v>
      </c>
      <c r="IK1" s="530" t="s">
        <v>1718</v>
      </c>
      <c r="IL1" s="530" t="s">
        <v>1717</v>
      </c>
      <c r="IM1" s="530" t="s">
        <v>1716</v>
      </c>
      <c r="IN1" s="530" t="s">
        <v>1715</v>
      </c>
      <c r="IO1" s="530" t="s">
        <v>1714</v>
      </c>
      <c r="IP1" s="530" t="s">
        <v>1713</v>
      </c>
      <c r="IQ1" s="530" t="s">
        <v>1712</v>
      </c>
      <c r="IR1" s="530" t="s">
        <v>1711</v>
      </c>
      <c r="IS1" s="530" t="s">
        <v>1710</v>
      </c>
      <c r="IT1" s="530" t="s">
        <v>1709</v>
      </c>
      <c r="IU1" s="530" t="s">
        <v>1708</v>
      </c>
      <c r="IV1" s="530" t="s">
        <v>1707</v>
      </c>
      <c r="IW1" s="530" t="s">
        <v>1706</v>
      </c>
      <c r="IX1" s="530" t="s">
        <v>1705</v>
      </c>
      <c r="IY1" s="530" t="s">
        <v>1704</v>
      </c>
      <c r="IZ1" s="530" t="s">
        <v>1703</v>
      </c>
      <c r="JA1" s="530" t="s">
        <v>1702</v>
      </c>
      <c r="JB1" s="530" t="s">
        <v>1701</v>
      </c>
      <c r="JC1" s="530" t="s">
        <v>1700</v>
      </c>
      <c r="JD1" s="530" t="s">
        <v>1699</v>
      </c>
      <c r="JE1" s="530" t="s">
        <v>1698</v>
      </c>
      <c r="JF1" s="530" t="s">
        <v>1697</v>
      </c>
      <c r="JG1" s="530" t="s">
        <v>1696</v>
      </c>
      <c r="JH1" s="530" t="s">
        <v>1695</v>
      </c>
      <c r="JI1" s="530" t="s">
        <v>1694</v>
      </c>
      <c r="JJ1" s="530" t="s">
        <v>1693</v>
      </c>
      <c r="JK1" s="530" t="s">
        <v>1692</v>
      </c>
      <c r="JL1" s="530" t="s">
        <v>1691</v>
      </c>
      <c r="JM1" s="530" t="s">
        <v>1690</v>
      </c>
      <c r="JN1" s="530" t="s">
        <v>1689</v>
      </c>
      <c r="JO1" s="530" t="s">
        <v>1688</v>
      </c>
      <c r="JP1" s="530" t="s">
        <v>1687</v>
      </c>
      <c r="JQ1" s="530" t="s">
        <v>1686</v>
      </c>
      <c r="JR1" s="530" t="s">
        <v>1685</v>
      </c>
      <c r="JS1" s="530" t="s">
        <v>1684</v>
      </c>
      <c r="JT1" s="530" t="s">
        <v>1683</v>
      </c>
      <c r="JU1" s="530" t="s">
        <v>1682</v>
      </c>
      <c r="JV1" s="530" t="s">
        <v>1681</v>
      </c>
      <c r="JW1" s="530" t="s">
        <v>1680</v>
      </c>
      <c r="JX1" s="530" t="s">
        <v>1679</v>
      </c>
      <c r="JY1" s="530" t="s">
        <v>1678</v>
      </c>
      <c r="JZ1" s="530" t="s">
        <v>1677</v>
      </c>
      <c r="KA1" s="530" t="s">
        <v>1676</v>
      </c>
      <c r="KB1" s="530" t="s">
        <v>1675</v>
      </c>
      <c r="KC1" s="530" t="s">
        <v>1674</v>
      </c>
      <c r="KD1" s="530" t="s">
        <v>1673</v>
      </c>
      <c r="KE1" s="530" t="s">
        <v>1672</v>
      </c>
      <c r="KF1" s="530" t="s">
        <v>1671</v>
      </c>
      <c r="KG1" s="530" t="s">
        <v>1670</v>
      </c>
      <c r="KH1" s="530" t="s">
        <v>1669</v>
      </c>
      <c r="KI1" s="530" t="s">
        <v>1668</v>
      </c>
      <c r="KJ1" s="530" t="s">
        <v>1667</v>
      </c>
      <c r="KK1" s="530" t="s">
        <v>1666</v>
      </c>
      <c r="KL1" s="530" t="s">
        <v>1665</v>
      </c>
      <c r="KM1" s="530" t="s">
        <v>1664</v>
      </c>
      <c r="KN1" s="530" t="s">
        <v>1663</v>
      </c>
      <c r="KO1" s="530" t="s">
        <v>1662</v>
      </c>
      <c r="KP1" s="530" t="s">
        <v>1661</v>
      </c>
      <c r="KQ1" s="530" t="s">
        <v>1660</v>
      </c>
      <c r="KR1" s="530" t="s">
        <v>1659</v>
      </c>
      <c r="KS1" s="530" t="s">
        <v>1658</v>
      </c>
      <c r="KT1" s="530" t="s">
        <v>1657</v>
      </c>
      <c r="KU1" s="530" t="s">
        <v>1656</v>
      </c>
      <c r="KV1" s="530" t="s">
        <v>1655</v>
      </c>
      <c r="KW1" s="530" t="s">
        <v>1654</v>
      </c>
      <c r="KX1" s="530" t="s">
        <v>1653</v>
      </c>
      <c r="KY1" s="530" t="s">
        <v>1652</v>
      </c>
      <c r="KZ1" s="530" t="s">
        <v>1651</v>
      </c>
      <c r="LA1" s="530" t="s">
        <v>1650</v>
      </c>
      <c r="LB1" s="530" t="s">
        <v>1649</v>
      </c>
      <c r="LC1" s="530" t="s">
        <v>1648</v>
      </c>
      <c r="LD1" s="530" t="s">
        <v>1647</v>
      </c>
      <c r="LE1" s="530" t="s">
        <v>1646</v>
      </c>
      <c r="LF1" s="530" t="s">
        <v>1645</v>
      </c>
      <c r="LG1" s="530" t="s">
        <v>1644</v>
      </c>
      <c r="LH1" s="530" t="s">
        <v>1643</v>
      </c>
      <c r="LI1" s="530" t="s">
        <v>1642</v>
      </c>
      <c r="LJ1" s="530" t="s">
        <v>1641</v>
      </c>
      <c r="LK1" s="530" t="s">
        <v>1640</v>
      </c>
      <c r="LL1" s="530" t="s">
        <v>1639</v>
      </c>
      <c r="LM1" s="530" t="s">
        <v>1638</v>
      </c>
      <c r="LN1" s="530" t="s">
        <v>1637</v>
      </c>
      <c r="LO1" s="530" t="s">
        <v>1636</v>
      </c>
      <c r="LP1" s="530" t="s">
        <v>1635</v>
      </c>
      <c r="LQ1" s="530" t="s">
        <v>1634</v>
      </c>
      <c r="LR1" s="530" t="s">
        <v>1633</v>
      </c>
      <c r="LS1" s="530" t="s">
        <v>1632</v>
      </c>
      <c r="LT1" s="530" t="s">
        <v>1631</v>
      </c>
      <c r="LU1" s="530" t="s">
        <v>1630</v>
      </c>
      <c r="LV1" s="530" t="s">
        <v>1629</v>
      </c>
      <c r="LW1" s="530" t="s">
        <v>1628</v>
      </c>
      <c r="LX1" s="530" t="s">
        <v>1627</v>
      </c>
      <c r="LY1" s="530" t="s">
        <v>1626</v>
      </c>
      <c r="LZ1" s="530" t="s">
        <v>1625</v>
      </c>
      <c r="MA1" s="530" t="s">
        <v>1624</v>
      </c>
      <c r="MB1" s="530" t="s">
        <v>1623</v>
      </c>
      <c r="MC1" s="530" t="s">
        <v>1622</v>
      </c>
      <c r="MD1" s="530" t="s">
        <v>1621</v>
      </c>
      <c r="ME1" s="530" t="s">
        <v>1620</v>
      </c>
      <c r="MF1" s="530" t="s">
        <v>1619</v>
      </c>
      <c r="MG1" s="530" t="s">
        <v>1618</v>
      </c>
      <c r="MH1" s="530" t="s">
        <v>1617</v>
      </c>
      <c r="MI1" s="530" t="s">
        <v>1616</v>
      </c>
      <c r="MJ1" s="530" t="s">
        <v>1615</v>
      </c>
      <c r="MK1" s="530" t="s">
        <v>1614</v>
      </c>
      <c r="ML1" s="530" t="s">
        <v>1613</v>
      </c>
      <c r="MM1" s="530" t="s">
        <v>1612</v>
      </c>
      <c r="MN1" s="530" t="s">
        <v>1611</v>
      </c>
      <c r="MO1" s="530" t="s">
        <v>1610</v>
      </c>
      <c r="MP1" s="530" t="s">
        <v>1609</v>
      </c>
      <c r="MQ1" s="530" t="s">
        <v>1608</v>
      </c>
      <c r="MR1" s="530" t="s">
        <v>281</v>
      </c>
      <c r="MS1" s="530" t="s">
        <v>282</v>
      </c>
      <c r="MT1" s="531" t="s">
        <v>283</v>
      </c>
    </row>
    <row r="2" spans="1:358" s="512" customFormat="1" x14ac:dyDescent="0.4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4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4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4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4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4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4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4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4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4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4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4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4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4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4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4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4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4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4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4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4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4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4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4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4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4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4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4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4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4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4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4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4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4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4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4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4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4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4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4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4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4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4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4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4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4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4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4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4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4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4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4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4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4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4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4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4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4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4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4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4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4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4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4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4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4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4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4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4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4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4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4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4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4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4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4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4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4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4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4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4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4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4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4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4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4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4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4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4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4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45"/>
    <row r="93" spans="1:358" s="512" customFormat="1" hidden="1" x14ac:dyDescent="0.45"/>
    <row r="94" spans="1:358" s="512" customFormat="1" hidden="1" x14ac:dyDescent="0.45"/>
    <row r="95" spans="1:358" s="512" customFormat="1" hidden="1" x14ac:dyDescent="0.45"/>
    <row r="96" spans="1:358" s="512" customFormat="1" hidden="1" x14ac:dyDescent="0.45"/>
    <row r="97" s="512" customFormat="1" hidden="1" x14ac:dyDescent="0.45"/>
    <row r="98" s="512" customFormat="1" hidden="1" x14ac:dyDescent="0.45"/>
    <row r="99" s="512" customFormat="1" hidden="1" x14ac:dyDescent="0.45"/>
    <row r="100" s="512" customFormat="1" hidden="1" x14ac:dyDescent="0.45"/>
    <row r="101" s="512" customFormat="1" hidden="1" x14ac:dyDescent="0.45"/>
    <row r="102" s="512" customFormat="1" hidden="1" x14ac:dyDescent="0.45"/>
    <row r="103" s="512" customFormat="1" hidden="1" x14ac:dyDescent="0.45"/>
    <row r="104" s="512" customFormat="1" hidden="1" x14ac:dyDescent="0.45"/>
    <row r="105" s="512" customFormat="1" hidden="1" x14ac:dyDescent="0.45"/>
    <row r="106" s="512" customFormat="1" hidden="1" x14ac:dyDescent="0.45"/>
    <row r="107" s="512" customFormat="1" hidden="1" x14ac:dyDescent="0.45"/>
    <row r="108" s="512" customFormat="1" hidden="1" x14ac:dyDescent="0.45"/>
    <row r="109" s="512" customFormat="1" hidden="1" x14ac:dyDescent="0.45"/>
    <row r="110" s="512" customFormat="1" hidden="1" x14ac:dyDescent="0.45"/>
    <row r="111" s="512" customFormat="1" hidden="1" x14ac:dyDescent="0.45"/>
    <row r="112" s="512" customFormat="1" hidden="1" x14ac:dyDescent="0.45"/>
    <row r="113" s="512" customFormat="1" hidden="1" x14ac:dyDescent="0.45"/>
    <row r="114" s="512" customFormat="1" hidden="1" x14ac:dyDescent="0.45"/>
    <row r="115" s="512" customFormat="1" hidden="1" x14ac:dyDescent="0.45"/>
    <row r="116" s="512" customFormat="1" hidden="1" x14ac:dyDescent="0.45"/>
    <row r="117" s="512" customFormat="1" hidden="1" x14ac:dyDescent="0.45"/>
    <row r="118" s="512" customFormat="1" hidden="1" x14ac:dyDescent="0.45"/>
    <row r="119" s="512" customFormat="1" hidden="1" x14ac:dyDescent="0.45"/>
    <row r="120" s="512" customFormat="1" hidden="1" x14ac:dyDescent="0.45"/>
    <row r="121" s="512" customFormat="1" hidden="1" x14ac:dyDescent="0.45"/>
    <row r="122" s="512" customFormat="1" hidden="1" x14ac:dyDescent="0.45"/>
    <row r="123" s="512" customFormat="1" hidden="1" x14ac:dyDescent="0.45"/>
    <row r="124" s="512" customFormat="1" hidden="1" x14ac:dyDescent="0.45"/>
    <row r="125" s="512" customFormat="1" hidden="1" x14ac:dyDescent="0.45"/>
    <row r="126" s="512" customFormat="1" hidden="1" x14ac:dyDescent="0.45"/>
    <row r="127" s="512" customFormat="1" hidden="1" x14ac:dyDescent="0.45"/>
    <row r="128" s="512" customFormat="1" hidden="1" x14ac:dyDescent="0.45"/>
    <row r="129" s="512" customFormat="1" hidden="1" x14ac:dyDescent="0.45"/>
    <row r="130" s="512" customFormat="1" hidden="1" x14ac:dyDescent="0.45"/>
    <row r="131" s="512" customFormat="1" hidden="1" x14ac:dyDescent="0.45"/>
    <row r="132" s="512" customFormat="1" hidden="1" x14ac:dyDescent="0.45"/>
    <row r="133" s="512" customFormat="1" hidden="1" x14ac:dyDescent="0.45"/>
    <row r="134" s="512" customFormat="1" hidden="1" x14ac:dyDescent="0.45"/>
    <row r="135" s="512" customFormat="1" hidden="1" x14ac:dyDescent="0.45"/>
    <row r="136" s="512" customFormat="1" hidden="1" x14ac:dyDescent="0.45"/>
    <row r="137" s="512" customFormat="1" hidden="1" x14ac:dyDescent="0.45"/>
    <row r="138" s="512" customFormat="1" hidden="1" x14ac:dyDescent="0.45"/>
    <row r="139" s="512" customFormat="1" hidden="1" x14ac:dyDescent="0.45"/>
    <row r="140" s="512" customFormat="1" hidden="1" x14ac:dyDescent="0.45"/>
    <row r="141" s="512" customFormat="1" hidden="1" x14ac:dyDescent="0.45"/>
    <row r="142" s="512" customFormat="1" hidden="1" x14ac:dyDescent="0.45"/>
    <row r="143" s="512" customFormat="1" hidden="1" x14ac:dyDescent="0.45"/>
    <row r="144" s="512" customFormat="1" hidden="1" x14ac:dyDescent="0.45"/>
    <row r="145" s="512" customFormat="1" hidden="1" x14ac:dyDescent="0.45"/>
    <row r="146" s="512" customFormat="1" hidden="1" x14ac:dyDescent="0.45"/>
    <row r="147" s="512" customFormat="1" hidden="1" x14ac:dyDescent="0.45"/>
    <row r="148" s="512" customFormat="1" hidden="1" x14ac:dyDescent="0.45"/>
    <row r="149" s="512" customFormat="1" hidden="1" x14ac:dyDescent="0.45"/>
    <row r="150" s="512" customFormat="1" hidden="1" x14ac:dyDescent="0.45"/>
    <row r="151" s="512" customFormat="1" hidden="1" x14ac:dyDescent="0.45"/>
    <row r="152" s="512" customFormat="1" hidden="1" x14ac:dyDescent="0.45"/>
    <row r="153" s="512" customFormat="1" hidden="1" x14ac:dyDescent="0.45"/>
    <row r="154" s="512" customFormat="1" hidden="1" x14ac:dyDescent="0.45"/>
    <row r="155" s="512" customFormat="1" hidden="1" x14ac:dyDescent="0.45"/>
    <row r="156" s="512" customFormat="1" hidden="1" x14ac:dyDescent="0.45"/>
    <row r="157" s="512" customFormat="1" hidden="1" x14ac:dyDescent="0.45"/>
    <row r="158" s="512" customFormat="1" hidden="1" x14ac:dyDescent="0.45"/>
    <row r="159" s="512" customFormat="1" hidden="1" x14ac:dyDescent="0.45"/>
    <row r="160" s="512" customFormat="1" hidden="1" x14ac:dyDescent="0.45"/>
    <row r="161" s="512" customFormat="1" hidden="1" x14ac:dyDescent="0.45"/>
    <row r="162" s="512" customFormat="1" hidden="1" x14ac:dyDescent="0.45"/>
    <row r="163" s="512" customFormat="1" hidden="1" x14ac:dyDescent="0.45"/>
    <row r="164" s="512" customFormat="1" hidden="1" x14ac:dyDescent="0.45"/>
    <row r="165" s="512" customFormat="1" hidden="1" x14ac:dyDescent="0.45"/>
    <row r="166" s="512" customFormat="1" hidden="1" x14ac:dyDescent="0.45"/>
    <row r="167" s="512" customFormat="1" hidden="1" x14ac:dyDescent="0.45"/>
    <row r="168" s="512" customFormat="1" hidden="1" x14ac:dyDescent="0.45"/>
    <row r="169" s="512" customFormat="1" hidden="1" x14ac:dyDescent="0.45"/>
    <row r="170" s="512" customFormat="1" hidden="1" x14ac:dyDescent="0.45"/>
    <row r="171" s="512" customFormat="1" hidden="1" x14ac:dyDescent="0.45"/>
    <row r="172" s="512" customFormat="1" hidden="1" x14ac:dyDescent="0.45"/>
    <row r="173" s="512" customFormat="1" hidden="1" x14ac:dyDescent="0.45"/>
    <row r="174" s="512" customFormat="1" hidden="1" x14ac:dyDescent="0.45"/>
    <row r="175" s="512" customFormat="1" hidden="1" x14ac:dyDescent="0.45"/>
    <row r="176" s="512" customFormat="1" hidden="1" x14ac:dyDescent="0.45"/>
    <row r="177" s="512" customFormat="1" hidden="1" x14ac:dyDescent="0.45"/>
    <row r="178" s="512" customFormat="1" hidden="1" x14ac:dyDescent="0.45"/>
    <row r="179" s="512" customFormat="1" hidden="1" x14ac:dyDescent="0.45"/>
    <row r="180" s="512" customFormat="1" hidden="1" x14ac:dyDescent="0.45"/>
    <row r="181" s="512" customFormat="1" hidden="1" x14ac:dyDescent="0.45"/>
    <row r="182" s="512" customFormat="1" hidden="1" x14ac:dyDescent="0.45"/>
    <row r="183" s="512" customFormat="1" hidden="1" x14ac:dyDescent="0.45"/>
    <row r="184" s="512" customFormat="1" hidden="1" x14ac:dyDescent="0.45"/>
    <row r="185" s="512" customFormat="1" hidden="1" x14ac:dyDescent="0.45"/>
    <row r="186" s="512" customFormat="1" hidden="1" x14ac:dyDescent="0.45"/>
    <row r="187" s="512" customFormat="1" hidden="1" x14ac:dyDescent="0.45"/>
    <row r="188" s="512" customFormat="1" hidden="1" x14ac:dyDescent="0.45"/>
    <row r="189" s="512" customFormat="1" hidden="1" x14ac:dyDescent="0.45"/>
    <row r="190" s="512" customFormat="1" hidden="1" x14ac:dyDescent="0.45"/>
    <row r="191" s="512" customFormat="1" hidden="1" x14ac:dyDescent="0.45"/>
    <row r="192" s="512" customFormat="1" hidden="1" x14ac:dyDescent="0.45"/>
    <row r="193" s="512" customFormat="1" hidden="1" x14ac:dyDescent="0.45"/>
    <row r="194" s="512" customFormat="1" hidden="1" x14ac:dyDescent="0.45"/>
    <row r="195" s="512" customFormat="1" hidden="1" x14ac:dyDescent="0.45"/>
    <row r="196" s="512" customFormat="1" hidden="1" x14ac:dyDescent="0.45"/>
    <row r="197" s="512" customFormat="1" hidden="1" x14ac:dyDescent="0.45"/>
    <row r="198" s="512" customFormat="1" hidden="1" x14ac:dyDescent="0.45"/>
    <row r="199" s="512" customFormat="1" hidden="1" x14ac:dyDescent="0.45"/>
    <row r="200" s="512" customFormat="1" hidden="1" x14ac:dyDescent="0.45"/>
    <row r="201" s="512" customFormat="1" hidden="1" x14ac:dyDescent="0.45"/>
    <row r="202" s="512" customFormat="1" hidden="1" x14ac:dyDescent="0.45"/>
    <row r="203" s="512" customFormat="1" hidden="1" x14ac:dyDescent="0.45"/>
    <row r="204" s="512" customFormat="1" hidden="1" x14ac:dyDescent="0.45"/>
    <row r="205" s="512" customFormat="1" hidden="1" x14ac:dyDescent="0.45"/>
    <row r="206" s="512" customFormat="1" hidden="1" x14ac:dyDescent="0.45"/>
    <row r="207" s="512" customFormat="1" hidden="1" x14ac:dyDescent="0.45"/>
    <row r="208" s="512" customFormat="1" hidden="1" x14ac:dyDescent="0.45"/>
    <row r="209" s="512" customFormat="1" hidden="1" x14ac:dyDescent="0.45"/>
    <row r="210" s="512" customFormat="1" hidden="1" x14ac:dyDescent="0.45"/>
    <row r="211" s="512" customFormat="1" hidden="1" x14ac:dyDescent="0.45"/>
    <row r="212" s="512" customFormat="1" hidden="1" x14ac:dyDescent="0.45"/>
    <row r="213" s="512" customFormat="1" hidden="1" x14ac:dyDescent="0.45"/>
    <row r="214" s="512" customFormat="1" hidden="1" x14ac:dyDescent="0.45"/>
    <row r="215" s="512" customFormat="1" hidden="1" x14ac:dyDescent="0.45"/>
    <row r="216" s="512" customFormat="1" hidden="1" x14ac:dyDescent="0.45"/>
    <row r="217" s="512" customFormat="1" hidden="1" x14ac:dyDescent="0.45"/>
    <row r="218" s="512" customFormat="1" hidden="1" x14ac:dyDescent="0.45"/>
    <row r="219" s="512" customFormat="1" hidden="1" x14ac:dyDescent="0.45"/>
    <row r="220" s="512" customFormat="1" hidden="1" x14ac:dyDescent="0.45"/>
    <row r="221" s="512" customFormat="1" hidden="1" x14ac:dyDescent="0.45"/>
    <row r="222" s="512" customFormat="1" hidden="1" x14ac:dyDescent="0.45"/>
    <row r="223" s="512" customFormat="1" hidden="1" x14ac:dyDescent="0.45"/>
    <row r="224" s="512" customFormat="1" hidden="1" x14ac:dyDescent="0.45"/>
    <row r="225" s="512" customFormat="1" hidden="1" x14ac:dyDescent="0.45"/>
    <row r="226" s="512" customFormat="1" hidden="1" x14ac:dyDescent="0.45"/>
    <row r="227" s="512" customFormat="1" hidden="1" x14ac:dyDescent="0.45"/>
    <row r="228" s="512" customFormat="1" hidden="1" x14ac:dyDescent="0.45"/>
    <row r="229" s="512" customFormat="1" hidden="1" x14ac:dyDescent="0.45"/>
    <row r="230" s="512" customFormat="1" hidden="1" x14ac:dyDescent="0.45"/>
    <row r="231" s="512" customFormat="1" hidden="1" x14ac:dyDescent="0.45"/>
    <row r="232" s="512" customFormat="1" hidden="1" x14ac:dyDescent="0.45"/>
    <row r="233" s="512" customFormat="1" hidden="1" x14ac:dyDescent="0.45"/>
    <row r="234" s="512" customFormat="1" hidden="1" x14ac:dyDescent="0.45"/>
    <row r="235" s="512" customFormat="1" hidden="1" x14ac:dyDescent="0.45"/>
    <row r="236" s="512" customFormat="1" hidden="1" x14ac:dyDescent="0.45"/>
    <row r="237" s="512" customFormat="1" hidden="1" x14ac:dyDescent="0.45"/>
    <row r="238" s="512" customFormat="1" hidden="1" x14ac:dyDescent="0.45"/>
    <row r="239" s="512" customFormat="1" hidden="1" x14ac:dyDescent="0.45"/>
    <row r="240" s="512" customFormat="1" hidden="1" x14ac:dyDescent="0.45"/>
    <row r="241" s="512" customFormat="1" hidden="1" x14ac:dyDescent="0.45"/>
    <row r="242" s="512" customFormat="1" hidden="1" x14ac:dyDescent="0.45"/>
    <row r="243" s="512" customFormat="1" hidden="1" x14ac:dyDescent="0.45"/>
    <row r="244" s="512" customFormat="1" hidden="1" x14ac:dyDescent="0.45"/>
    <row r="245" s="512" customFormat="1" hidden="1" x14ac:dyDescent="0.45"/>
    <row r="246" s="512" customFormat="1" hidden="1" x14ac:dyDescent="0.45"/>
    <row r="247" s="512" customFormat="1" hidden="1" x14ac:dyDescent="0.45"/>
    <row r="248" s="512" customFormat="1" hidden="1" x14ac:dyDescent="0.45"/>
    <row r="249" s="512" customFormat="1" hidden="1" x14ac:dyDescent="0.45"/>
    <row r="250" s="512" customFormat="1" hidden="1" x14ac:dyDescent="0.45"/>
    <row r="251" s="512" customFormat="1" hidden="1" x14ac:dyDescent="0.45"/>
    <row r="252" s="512" customFormat="1" hidden="1" x14ac:dyDescent="0.45"/>
    <row r="253" s="512" customFormat="1" hidden="1" x14ac:dyDescent="0.45"/>
    <row r="254" s="512" customFormat="1" hidden="1" x14ac:dyDescent="0.45"/>
    <row r="255" s="512" customFormat="1" hidden="1" x14ac:dyDescent="0.45"/>
    <row r="256" s="512" customFormat="1" hidden="1" x14ac:dyDescent="0.45"/>
    <row r="257" s="512" customFormat="1" hidden="1" x14ac:dyDescent="0.45"/>
    <row r="258" s="512" customFormat="1" hidden="1" x14ac:dyDescent="0.45"/>
    <row r="259" s="512" customFormat="1" hidden="1" x14ac:dyDescent="0.45"/>
    <row r="260" s="512" customFormat="1" hidden="1" x14ac:dyDescent="0.45"/>
    <row r="261" s="512" customFormat="1" hidden="1" x14ac:dyDescent="0.45"/>
    <row r="262" s="512" customFormat="1" hidden="1" x14ac:dyDescent="0.45"/>
    <row r="263" s="512" customFormat="1" hidden="1" x14ac:dyDescent="0.45"/>
    <row r="264" s="512" customFormat="1" hidden="1" x14ac:dyDescent="0.45"/>
    <row r="265" s="512" customFormat="1" hidden="1" x14ac:dyDescent="0.45"/>
    <row r="266" s="512" customFormat="1" hidden="1" x14ac:dyDescent="0.45"/>
    <row r="267" s="512" customFormat="1" hidden="1" x14ac:dyDescent="0.45"/>
    <row r="268" s="512" customFormat="1" hidden="1" x14ac:dyDescent="0.45"/>
    <row r="269" s="512" customFormat="1" hidden="1" x14ac:dyDescent="0.45"/>
    <row r="270" s="512" customFormat="1" hidden="1" x14ac:dyDescent="0.45"/>
    <row r="271" s="512" customFormat="1" hidden="1" x14ac:dyDescent="0.45"/>
    <row r="272" s="512" customFormat="1" hidden="1" x14ac:dyDescent="0.45"/>
    <row r="273" s="512" customFormat="1" hidden="1" x14ac:dyDescent="0.45"/>
    <row r="274" s="512" customFormat="1" hidden="1" x14ac:dyDescent="0.45"/>
    <row r="275" s="512" customFormat="1" hidden="1" x14ac:dyDescent="0.45"/>
    <row r="276" s="512" customFormat="1" hidden="1" x14ac:dyDescent="0.45"/>
    <row r="277" s="512" customFormat="1" hidden="1" x14ac:dyDescent="0.45"/>
    <row r="278" s="512" customFormat="1" hidden="1" x14ac:dyDescent="0.45"/>
    <row r="279" s="512" customFormat="1" hidden="1" x14ac:dyDescent="0.45"/>
    <row r="280" s="512" customFormat="1" hidden="1" x14ac:dyDescent="0.45"/>
    <row r="281" s="512" customFormat="1" hidden="1" x14ac:dyDescent="0.45"/>
    <row r="282" s="512" customFormat="1" hidden="1" x14ac:dyDescent="0.45"/>
    <row r="283" s="512" customFormat="1" hidden="1" x14ac:dyDescent="0.45"/>
    <row r="284" s="512" customFormat="1" hidden="1" x14ac:dyDescent="0.45"/>
    <row r="285" s="512" customFormat="1" hidden="1" x14ac:dyDescent="0.45"/>
    <row r="286" s="512" customFormat="1" hidden="1" x14ac:dyDescent="0.45"/>
    <row r="287" s="512" customFormat="1" hidden="1" x14ac:dyDescent="0.45"/>
    <row r="288" s="512" customFormat="1" hidden="1" x14ac:dyDescent="0.45"/>
    <row r="289" s="512" customFormat="1" hidden="1" x14ac:dyDescent="0.45"/>
    <row r="290" s="512" customFormat="1" hidden="1" x14ac:dyDescent="0.45"/>
    <row r="291" s="512" customFormat="1" hidden="1" x14ac:dyDescent="0.45"/>
    <row r="292" s="512" customFormat="1" hidden="1" x14ac:dyDescent="0.45"/>
    <row r="293" s="512" customFormat="1" hidden="1" x14ac:dyDescent="0.45"/>
    <row r="294" s="512" customFormat="1" hidden="1" x14ac:dyDescent="0.45"/>
    <row r="295" s="512" customFormat="1" hidden="1" x14ac:dyDescent="0.45"/>
    <row r="296" s="512" customFormat="1" hidden="1" x14ac:dyDescent="0.45"/>
    <row r="297" s="512" customFormat="1" hidden="1" x14ac:dyDescent="0.45"/>
    <row r="298" s="512" customFormat="1" hidden="1" x14ac:dyDescent="0.45"/>
    <row r="299" s="512" customFormat="1" hidden="1" x14ac:dyDescent="0.45"/>
    <row r="300" s="512" customFormat="1" hidden="1" x14ac:dyDescent="0.45"/>
    <row r="301" s="512" customFormat="1" hidden="1" x14ac:dyDescent="0.45"/>
    <row r="302" s="512" customFormat="1" hidden="1" x14ac:dyDescent="0.45"/>
    <row r="303" s="512" customFormat="1" hidden="1" x14ac:dyDescent="0.45"/>
    <row r="304" s="512" customFormat="1" hidden="1" x14ac:dyDescent="0.45"/>
    <row r="305" s="512" customFormat="1" hidden="1" x14ac:dyDescent="0.45"/>
    <row r="306" s="512" customFormat="1" hidden="1" x14ac:dyDescent="0.45"/>
    <row r="307" s="512" customFormat="1" hidden="1" x14ac:dyDescent="0.45"/>
    <row r="308" s="512" customFormat="1" hidden="1" x14ac:dyDescent="0.45"/>
    <row r="309" s="512" customFormat="1" hidden="1" x14ac:dyDescent="0.45"/>
    <row r="310" s="512" customFormat="1" hidden="1" x14ac:dyDescent="0.45"/>
    <row r="311" s="512" customFormat="1" hidden="1" x14ac:dyDescent="0.45"/>
    <row r="312" s="512" customFormat="1" hidden="1" x14ac:dyDescent="0.45"/>
    <row r="313" s="512" customFormat="1" hidden="1" x14ac:dyDescent="0.45"/>
    <row r="314" s="512" customFormat="1" hidden="1" x14ac:dyDescent="0.45"/>
    <row r="315" s="512" customFormat="1" hidden="1" x14ac:dyDescent="0.45"/>
    <row r="316" s="512" customFormat="1" hidden="1" x14ac:dyDescent="0.45"/>
    <row r="317" s="512" customFormat="1" hidden="1" x14ac:dyDescent="0.45"/>
    <row r="318" s="512" customFormat="1" hidden="1" x14ac:dyDescent="0.45"/>
    <row r="319" s="512" customFormat="1" hidden="1" x14ac:dyDescent="0.45"/>
    <row r="320" s="512" customFormat="1" hidden="1" x14ac:dyDescent="0.45"/>
    <row r="321" s="512" customFormat="1" hidden="1" x14ac:dyDescent="0.45"/>
    <row r="322" s="512" customFormat="1" hidden="1" x14ac:dyDescent="0.45"/>
    <row r="323" s="512" customFormat="1" hidden="1" x14ac:dyDescent="0.45"/>
    <row r="324" s="512" customFormat="1" hidden="1" x14ac:dyDescent="0.45"/>
    <row r="325" s="512" customFormat="1" hidden="1" x14ac:dyDescent="0.45"/>
    <row r="326" s="512" customFormat="1" hidden="1" x14ac:dyDescent="0.45"/>
    <row r="327" s="512" customFormat="1" hidden="1" x14ac:dyDescent="0.45"/>
    <row r="328" s="512" customFormat="1" hidden="1" x14ac:dyDescent="0.45"/>
    <row r="329" s="512" customFormat="1" hidden="1" x14ac:dyDescent="0.45"/>
    <row r="330" s="512" customFormat="1" hidden="1" x14ac:dyDescent="0.45"/>
    <row r="331" s="512" customFormat="1" hidden="1" x14ac:dyDescent="0.45"/>
    <row r="332" hidden="1" x14ac:dyDescent="0.45"/>
    <row r="333" hidden="1" x14ac:dyDescent="0.45"/>
    <row r="334" hidden="1" x14ac:dyDescent="0.45"/>
    <row r="335" hidden="1" x14ac:dyDescent="0.45"/>
    <row r="336" hidden="1" x14ac:dyDescent="0.45"/>
    <row r="337" spans="1:355" hidden="1" x14ac:dyDescent="0.45"/>
    <row r="338" spans="1:355" hidden="1" x14ac:dyDescent="0.45"/>
    <row r="339" spans="1:355" hidden="1" x14ac:dyDescent="0.45"/>
    <row r="340" spans="1:355" hidden="1" x14ac:dyDescent="0.45"/>
    <row r="341" spans="1:355" hidden="1" x14ac:dyDescent="0.45"/>
    <row r="342" spans="1:355" hidden="1" x14ac:dyDescent="0.45"/>
    <row r="343" spans="1:355" hidden="1" x14ac:dyDescent="0.45"/>
    <row r="344" spans="1:355" hidden="1" x14ac:dyDescent="0.45"/>
    <row r="345" spans="1:355" hidden="1" x14ac:dyDescent="0.45"/>
    <row r="346" spans="1:355" hidden="1" x14ac:dyDescent="0.45"/>
    <row r="347" spans="1:355" hidden="1" x14ac:dyDescent="0.45"/>
    <row r="348" spans="1:355" hidden="1" x14ac:dyDescent="0.45"/>
    <row r="350" spans="1:355"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40.6640625" style="415" bestFit="1" customWidth="1"/>
    <col min="5" max="5" width="12.33203125" style="415" customWidth="1"/>
    <col min="6" max="6" width="16.53125" style="415" customWidth="1"/>
    <col min="7" max="7" width="32.53125" style="415" customWidth="1"/>
    <col min="8" max="8" width="25.46484375" style="415" customWidth="1"/>
    <col min="9" max="9" width="21" style="415" customWidth="1"/>
    <col min="10" max="17" width="23" style="415" customWidth="1"/>
    <col min="18" max="18" width="21" style="415" customWidth="1"/>
    <col min="19" max="19" width="27.86328125" style="415" customWidth="1"/>
    <col min="20" max="20" width="23.46484375" style="415" customWidth="1"/>
    <col min="21" max="28" width="25.46484375" style="415" customWidth="1"/>
    <col min="29" max="29" width="23.46484375" style="415" customWidth="1"/>
    <col min="30" max="31" width="20.6640625" style="415" customWidth="1"/>
    <col min="32" max="32" width="23.6640625" style="415" customWidth="1"/>
    <col min="33" max="33" width="19.53125" style="415" customWidth="1"/>
    <col min="34" max="16384" width="9.1328125" style="415"/>
  </cols>
  <sheetData>
    <row r="1" spans="1:32" x14ac:dyDescent="0.45">
      <c r="A1" s="513" t="s">
        <v>159</v>
      </c>
      <c r="B1" s="513" t="s">
        <v>160</v>
      </c>
      <c r="C1" s="513" t="s">
        <v>233</v>
      </c>
      <c r="D1" s="513" t="s">
        <v>234</v>
      </c>
      <c r="E1" s="513" t="s">
        <v>235</v>
      </c>
      <c r="F1" s="513" t="s">
        <v>70</v>
      </c>
      <c r="G1" s="513" t="s">
        <v>1200</v>
      </c>
      <c r="H1" s="513" t="s">
        <v>1201</v>
      </c>
      <c r="I1" s="513" t="s">
        <v>1202</v>
      </c>
      <c r="J1" s="513" t="s">
        <v>1203</v>
      </c>
      <c r="K1" s="513" t="s">
        <v>1204</v>
      </c>
      <c r="L1" s="513" t="s">
        <v>1205</v>
      </c>
      <c r="M1" s="513" t="s">
        <v>1206</v>
      </c>
      <c r="N1" s="513" t="s">
        <v>1207</v>
      </c>
      <c r="O1" s="513" t="s">
        <v>1208</v>
      </c>
      <c r="P1" s="513" t="s">
        <v>1209</v>
      </c>
      <c r="Q1" s="513" t="s">
        <v>1210</v>
      </c>
      <c r="R1" s="513" t="s">
        <v>1211</v>
      </c>
      <c r="S1" s="513" t="s">
        <v>1212</v>
      </c>
      <c r="T1" s="513" t="s">
        <v>1213</v>
      </c>
      <c r="U1" s="513" t="s">
        <v>1214</v>
      </c>
      <c r="V1" s="513" t="s">
        <v>1215</v>
      </c>
      <c r="W1" s="513" t="s">
        <v>1216</v>
      </c>
      <c r="X1" s="513" t="s">
        <v>1217</v>
      </c>
      <c r="Y1" s="513" t="s">
        <v>1218</v>
      </c>
      <c r="Z1" s="513" t="s">
        <v>1219</v>
      </c>
      <c r="AA1" s="513" t="s">
        <v>1220</v>
      </c>
      <c r="AB1" s="513" t="s">
        <v>1221</v>
      </c>
      <c r="AC1" s="513" t="s">
        <v>1222</v>
      </c>
      <c r="AD1" s="513" t="s">
        <v>281</v>
      </c>
      <c r="AE1" s="513" t="s">
        <v>282</v>
      </c>
      <c r="AF1" s="514" t="s">
        <v>283</v>
      </c>
    </row>
    <row r="2" spans="1:3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45"/>
    <row r="134" spans="1:32" s="512" customFormat="1" x14ac:dyDescent="0.45"/>
    <row r="135" spans="1:32" s="512" customFormat="1" x14ac:dyDescent="0.45"/>
    <row r="136" spans="1:32" s="512" customFormat="1" x14ac:dyDescent="0.45"/>
    <row r="137" spans="1:32" s="512" customFormat="1" x14ac:dyDescent="0.45"/>
    <row r="138" spans="1:32" s="512" customFormat="1" x14ac:dyDescent="0.45"/>
    <row r="139" spans="1:32" s="512" customFormat="1" x14ac:dyDescent="0.45"/>
    <row r="140" spans="1:32" s="512" customFormat="1" x14ac:dyDescent="0.45"/>
    <row r="141" spans="1:32" s="512" customFormat="1" x14ac:dyDescent="0.45"/>
    <row r="142" spans="1:32" s="512" customFormat="1" x14ac:dyDescent="0.45"/>
    <row r="143" spans="1:32" s="512" customFormat="1" x14ac:dyDescent="0.45"/>
    <row r="144" spans="1:32"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2" x14ac:dyDescent="0.45">
      <c r="A350" s="486">
        <f>A2</f>
        <v>0</v>
      </c>
      <c r="B350" s="486" t="s">
        <v>1607</v>
      </c>
      <c r="C350" s="486" t="s">
        <v>1607</v>
      </c>
      <c r="D350" s="486" t="s">
        <v>1607</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38.6640625" style="415" bestFit="1" customWidth="1"/>
    <col min="5" max="5" width="11.1328125" style="415" customWidth="1"/>
    <col min="6" max="6" width="16.1328125" style="415" customWidth="1"/>
    <col min="7" max="7" width="14" style="415" customWidth="1"/>
    <col min="8" max="8" width="27.1328125" style="415" customWidth="1"/>
    <col min="9" max="9" width="31.6640625" style="415" customWidth="1"/>
    <col min="10" max="10" width="20.53125" style="415" customWidth="1"/>
    <col min="11" max="12" width="21.33203125" style="415" customWidth="1"/>
    <col min="13" max="13" width="37.1328125" style="415" customWidth="1"/>
    <col min="14" max="20" width="23.86328125" style="415" customWidth="1"/>
    <col min="21" max="21" width="21.86328125" style="415" customWidth="1"/>
    <col min="22" max="22" width="32.46484375" style="415" customWidth="1"/>
    <col min="23" max="23" width="21.33203125" style="415" customWidth="1"/>
    <col min="24" max="25" width="22" style="415" customWidth="1"/>
    <col min="26" max="33" width="24.53125" style="415" customWidth="1"/>
    <col min="34" max="34" width="22.53125" style="415" customWidth="1"/>
    <col min="35" max="35" width="23.53125" style="415" customWidth="1"/>
    <col min="36" max="36" width="31" style="415" customWidth="1"/>
    <col min="37" max="37" width="19.86328125" style="415" customWidth="1"/>
    <col min="38" max="39" width="20.53125" style="415" customWidth="1"/>
    <col min="40" max="47" width="23.1328125" style="415" customWidth="1"/>
    <col min="48" max="48" width="21.1328125" style="415" customWidth="1"/>
    <col min="49" max="49" width="31.6640625" style="415" customWidth="1"/>
    <col min="50" max="50" width="20.53125" style="415" customWidth="1"/>
    <col min="51" max="52" width="21.33203125" style="415" customWidth="1"/>
    <col min="53" max="60" width="23.86328125" style="415" customWidth="1"/>
    <col min="61" max="61" width="21.86328125" style="415" customWidth="1"/>
    <col min="62" max="62" width="19.53125" style="415" customWidth="1"/>
    <col min="63" max="16384" width="9.1328125" style="415"/>
  </cols>
  <sheetData>
    <row r="1" spans="1:61" x14ac:dyDescent="0.45">
      <c r="A1" s="532" t="s">
        <v>159</v>
      </c>
      <c r="B1" s="532" t="s">
        <v>160</v>
      </c>
      <c r="C1" s="532" t="s">
        <v>827</v>
      </c>
      <c r="D1" s="532" t="s">
        <v>234</v>
      </c>
      <c r="E1" s="532" t="s">
        <v>828</v>
      </c>
      <c r="F1" s="532" t="s">
        <v>829</v>
      </c>
      <c r="G1" s="532" t="s">
        <v>2</v>
      </c>
      <c r="H1" s="532" t="s">
        <v>1199</v>
      </c>
      <c r="I1" s="532" t="s">
        <v>1198</v>
      </c>
      <c r="J1" s="532" t="s">
        <v>1197</v>
      </c>
      <c r="K1" s="532" t="s">
        <v>1196</v>
      </c>
      <c r="L1" s="532" t="s">
        <v>1195</v>
      </c>
      <c r="M1" s="532" t="s">
        <v>1194</v>
      </c>
      <c r="N1" s="532" t="s">
        <v>1193</v>
      </c>
      <c r="O1" s="532" t="s">
        <v>1192</v>
      </c>
      <c r="P1" s="532" t="s">
        <v>1191</v>
      </c>
      <c r="Q1" s="532" t="s">
        <v>1190</v>
      </c>
      <c r="R1" s="532" t="s">
        <v>1189</v>
      </c>
      <c r="S1" s="532" t="s">
        <v>1188</v>
      </c>
      <c r="T1" s="532" t="s">
        <v>1187</v>
      </c>
      <c r="U1" s="532" t="s">
        <v>1186</v>
      </c>
      <c r="V1" s="532" t="s">
        <v>1185</v>
      </c>
      <c r="W1" s="532" t="s">
        <v>1184</v>
      </c>
      <c r="X1" s="532" t="s">
        <v>1183</v>
      </c>
      <c r="Y1" s="532" t="s">
        <v>1182</v>
      </c>
      <c r="Z1" s="532" t="s">
        <v>1181</v>
      </c>
      <c r="AA1" s="532" t="s">
        <v>1180</v>
      </c>
      <c r="AB1" s="532" t="s">
        <v>1179</v>
      </c>
      <c r="AC1" s="532" t="s">
        <v>1178</v>
      </c>
      <c r="AD1" s="532" t="s">
        <v>1177</v>
      </c>
      <c r="AE1" s="532" t="s">
        <v>1176</v>
      </c>
      <c r="AF1" s="532" t="s">
        <v>1175</v>
      </c>
      <c r="AG1" s="532" t="s">
        <v>1174</v>
      </c>
      <c r="AH1" s="532" t="s">
        <v>1173</v>
      </c>
      <c r="AI1" s="532" t="s">
        <v>1172</v>
      </c>
      <c r="AJ1" s="532" t="s">
        <v>1171</v>
      </c>
      <c r="AK1" s="532" t="s">
        <v>1170</v>
      </c>
      <c r="AL1" s="532" t="s">
        <v>1169</v>
      </c>
      <c r="AM1" s="532" t="s">
        <v>1168</v>
      </c>
      <c r="AN1" s="532" t="s">
        <v>1167</v>
      </c>
      <c r="AO1" s="532" t="s">
        <v>1166</v>
      </c>
      <c r="AP1" s="532" t="s">
        <v>1165</v>
      </c>
      <c r="AQ1" s="532" t="s">
        <v>1164</v>
      </c>
      <c r="AR1" s="532" t="s">
        <v>1163</v>
      </c>
      <c r="AS1" s="532" t="s">
        <v>1162</v>
      </c>
      <c r="AT1" s="532" t="s">
        <v>1161</v>
      </c>
      <c r="AU1" s="532" t="s">
        <v>1160</v>
      </c>
      <c r="AV1" s="532" t="s">
        <v>1159</v>
      </c>
      <c r="AW1" s="532" t="s">
        <v>1158</v>
      </c>
      <c r="AX1" s="532" t="s">
        <v>1157</v>
      </c>
      <c r="AY1" s="532" t="s">
        <v>1156</v>
      </c>
      <c r="AZ1" s="532" t="s">
        <v>1155</v>
      </c>
      <c r="BA1" s="532" t="s">
        <v>1154</v>
      </c>
      <c r="BB1" s="532" t="s">
        <v>1153</v>
      </c>
      <c r="BC1" s="532" t="s">
        <v>1152</v>
      </c>
      <c r="BD1" s="532" t="s">
        <v>1151</v>
      </c>
      <c r="BE1" s="532" t="s">
        <v>1150</v>
      </c>
      <c r="BF1" s="532" t="s">
        <v>1149</v>
      </c>
      <c r="BG1" s="532" t="s">
        <v>1148</v>
      </c>
      <c r="BH1" s="532" t="s">
        <v>1147</v>
      </c>
      <c r="BI1" s="533" t="s">
        <v>1146</v>
      </c>
    </row>
    <row r="2" spans="1:61"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45"/>
    <row r="83" spans="1:61" s="512" customFormat="1" x14ac:dyDescent="0.45"/>
    <row r="84" spans="1:61" s="512" customFormat="1" x14ac:dyDescent="0.45"/>
    <row r="85" spans="1:61" s="512" customFormat="1" x14ac:dyDescent="0.45"/>
    <row r="86" spans="1:61" s="512" customFormat="1" x14ac:dyDescent="0.45"/>
    <row r="87" spans="1:61" s="512" customFormat="1" x14ac:dyDescent="0.45"/>
    <row r="88" spans="1:61" s="512" customFormat="1" x14ac:dyDescent="0.45"/>
    <row r="89" spans="1:61" s="512" customFormat="1" x14ac:dyDescent="0.45"/>
    <row r="90" spans="1:61" s="512" customFormat="1" x14ac:dyDescent="0.45"/>
    <row r="91" spans="1:61" s="512" customFormat="1" x14ac:dyDescent="0.45"/>
    <row r="92" spans="1:61" s="512" customFormat="1" x14ac:dyDescent="0.45"/>
    <row r="93" spans="1:61" s="512" customFormat="1" x14ac:dyDescent="0.45"/>
    <row r="94" spans="1:61" s="512" customFormat="1" x14ac:dyDescent="0.45"/>
    <row r="95" spans="1:61" s="512" customFormat="1" x14ac:dyDescent="0.45"/>
    <row r="96" spans="1:6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1" x14ac:dyDescent="0.45">
      <c r="A350" s="486">
        <f>A2</f>
        <v>0</v>
      </c>
      <c r="B350" s="486" t="s">
        <v>1607</v>
      </c>
      <c r="C350" s="486" t="s">
        <v>1607</v>
      </c>
      <c r="D350" s="486" t="s">
        <v>1607</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33203125" style="492" bestFit="1" customWidth="1"/>
    <col min="3" max="3" width="16.46484375" style="492" bestFit="1" customWidth="1"/>
    <col min="4" max="4" width="34" style="492" customWidth="1"/>
    <col min="5" max="5" width="9.33203125" style="492" bestFit="1" customWidth="1"/>
    <col min="6" max="6" width="14.33203125" style="492" bestFit="1" customWidth="1"/>
    <col min="7" max="7" width="12.1328125" style="492" bestFit="1" customWidth="1"/>
    <col min="8" max="8" width="42" style="492" bestFit="1" customWidth="1"/>
    <col min="9" max="9" width="32.53125" style="492" bestFit="1" customWidth="1"/>
    <col min="10" max="10" width="32" style="492" bestFit="1" customWidth="1"/>
    <col min="11" max="11" width="42.6640625" style="492" bestFit="1" customWidth="1"/>
    <col min="12" max="12" width="33.1328125" style="492" bestFit="1" customWidth="1"/>
    <col min="13" max="13" width="32.53125" style="492" bestFit="1" customWidth="1"/>
    <col min="14" max="14" width="39" style="492" bestFit="1" customWidth="1"/>
    <col min="15" max="15" width="29.53125" style="492" bestFit="1" customWidth="1"/>
    <col min="16" max="16" width="28.86328125" style="492" bestFit="1" customWidth="1"/>
    <col min="17" max="17" width="23" style="492" bestFit="1" customWidth="1"/>
    <col min="18" max="18" width="30" style="492" bestFit="1" customWidth="1"/>
    <col min="19" max="19" width="29.46484375" style="492" bestFit="1" customWidth="1"/>
    <col min="20" max="20" width="14.46484375" style="492" bestFit="1" customWidth="1"/>
    <col min="21" max="21" width="39.1328125" style="492" bestFit="1" customWidth="1"/>
    <col min="22" max="22" width="34" style="492" bestFit="1" customWidth="1"/>
    <col min="23" max="23" width="29" style="492" bestFit="1" customWidth="1"/>
    <col min="24" max="24" width="39.6640625" style="492" bestFit="1" customWidth="1"/>
    <col min="25" max="25" width="30.33203125" style="492" bestFit="1" customWidth="1"/>
    <col min="26" max="26" width="29.6640625" style="492" bestFit="1" customWidth="1"/>
    <col min="27" max="27" width="38.1328125" style="492" bestFit="1" customWidth="1"/>
    <col min="28" max="28" width="49.86328125" style="492" bestFit="1" customWidth="1"/>
    <col min="29" max="29" width="28" style="492" bestFit="1" customWidth="1"/>
    <col min="30" max="30" width="38.6640625" style="492" bestFit="1" customWidth="1"/>
    <col min="31" max="31" width="29.33203125" style="492" bestFit="1" customWidth="1"/>
    <col min="32" max="32" width="28.6640625" style="492" bestFit="1" customWidth="1"/>
    <col min="33" max="33" width="55.53125" style="492" bestFit="1" customWidth="1"/>
    <col min="34" max="34" width="46" style="492" bestFit="1" customWidth="1"/>
    <col min="35" max="35" width="45.46484375" style="492" bestFit="1" customWidth="1"/>
    <col min="36" max="36" width="56.1328125" style="492" bestFit="1" customWidth="1"/>
    <col min="37" max="37" width="46.6640625" style="492" bestFit="1" customWidth="1"/>
    <col min="38" max="38" width="46" style="492" bestFit="1" customWidth="1"/>
    <col min="39" max="39" width="54" style="492" bestFit="1" customWidth="1"/>
    <col min="40" max="40" width="44.46484375" style="492" bestFit="1" customWidth="1"/>
    <col min="41" max="41" width="43.86328125" style="492" bestFit="1" customWidth="1"/>
    <col min="42" max="42" width="54.53125" style="492" bestFit="1" customWidth="1"/>
    <col min="43" max="43" width="45" style="492" bestFit="1" customWidth="1"/>
    <col min="44" max="44" width="44.46484375" style="492" bestFit="1" customWidth="1"/>
    <col min="45" max="45" width="102.33203125" style="492" bestFit="1" customWidth="1"/>
    <col min="46" max="46" width="13" style="492" bestFit="1" customWidth="1"/>
    <col min="47" max="47" width="30" style="492" bestFit="1" customWidth="1"/>
    <col min="48" max="48" width="18.46484375" style="492" bestFit="1" customWidth="1"/>
    <col min="49" max="49" width="112" style="492" bestFit="1" customWidth="1"/>
    <col min="50" max="50" width="18.33203125" style="492" bestFit="1" customWidth="1"/>
    <col min="51" max="51" width="18.1328125" style="492" bestFit="1" customWidth="1"/>
    <col min="52" max="52" width="21" style="492" bestFit="1" customWidth="1"/>
    <col min="53" max="53" width="19.53125" style="492" customWidth="1"/>
    <col min="54" max="16384" width="9" style="492"/>
  </cols>
  <sheetData>
    <row r="1" spans="1:52" x14ac:dyDescent="0.45">
      <c r="A1" s="561" t="s">
        <v>159</v>
      </c>
      <c r="B1" s="561" t="s">
        <v>160</v>
      </c>
      <c r="C1" s="561" t="s">
        <v>827</v>
      </c>
      <c r="D1" s="561" t="s">
        <v>234</v>
      </c>
      <c r="E1" s="561" t="s">
        <v>828</v>
      </c>
      <c r="F1" s="561" t="s">
        <v>829</v>
      </c>
      <c r="G1" s="561" t="s">
        <v>2</v>
      </c>
      <c r="H1" s="561" t="s">
        <v>2023</v>
      </c>
      <c r="I1" s="561" t="s">
        <v>2022</v>
      </c>
      <c r="J1" s="561" t="s">
        <v>2021</v>
      </c>
      <c r="K1" s="561" t="s">
        <v>2020</v>
      </c>
      <c r="L1" s="561" t="s">
        <v>2019</v>
      </c>
      <c r="M1" s="561" t="s">
        <v>2018</v>
      </c>
      <c r="N1" s="561" t="s">
        <v>2017</v>
      </c>
      <c r="O1" s="561" t="s">
        <v>2016</v>
      </c>
      <c r="P1" s="561" t="s">
        <v>2015</v>
      </c>
      <c r="Q1" s="561" t="s">
        <v>2014</v>
      </c>
      <c r="R1" s="561" t="s">
        <v>2013</v>
      </c>
      <c r="S1" s="561" t="s">
        <v>2012</v>
      </c>
      <c r="T1" s="561" t="s">
        <v>59</v>
      </c>
      <c r="U1" s="561" t="s">
        <v>2011</v>
      </c>
      <c r="V1" s="561" t="s">
        <v>2010</v>
      </c>
      <c r="W1" s="561" t="s">
        <v>2009</v>
      </c>
      <c r="X1" s="561" t="s">
        <v>2008</v>
      </c>
      <c r="Y1" s="561" t="s">
        <v>2007</v>
      </c>
      <c r="Z1" s="561" t="s">
        <v>2006</v>
      </c>
      <c r="AA1" s="561" t="s">
        <v>2005</v>
      </c>
      <c r="AB1" s="561" t="s">
        <v>2004</v>
      </c>
      <c r="AC1" s="561" t="s">
        <v>2003</v>
      </c>
      <c r="AD1" s="561" t="s">
        <v>2002</v>
      </c>
      <c r="AE1" s="561" t="s">
        <v>2001</v>
      </c>
      <c r="AF1" s="561" t="s">
        <v>2000</v>
      </c>
      <c r="AG1" s="561" t="s">
        <v>1999</v>
      </c>
      <c r="AH1" s="561" t="s">
        <v>1998</v>
      </c>
      <c r="AI1" s="561" t="s">
        <v>1997</v>
      </c>
      <c r="AJ1" s="561" t="s">
        <v>1996</v>
      </c>
      <c r="AK1" s="561" t="s">
        <v>1995</v>
      </c>
      <c r="AL1" s="561" t="s">
        <v>1994</v>
      </c>
      <c r="AM1" s="561" t="s">
        <v>1993</v>
      </c>
      <c r="AN1" s="561" t="s">
        <v>1992</v>
      </c>
      <c r="AO1" s="561" t="s">
        <v>1991</v>
      </c>
      <c r="AP1" s="561" t="s">
        <v>1990</v>
      </c>
      <c r="AQ1" s="561" t="s">
        <v>1989</v>
      </c>
      <c r="AR1" s="561" t="s">
        <v>1988</v>
      </c>
      <c r="AS1" s="561" t="s">
        <v>985</v>
      </c>
      <c r="AT1" s="561" t="s">
        <v>986</v>
      </c>
      <c r="AU1" s="561" t="s">
        <v>1987</v>
      </c>
      <c r="AV1" s="561" t="s">
        <v>988</v>
      </c>
      <c r="AW1" s="561" t="s">
        <v>990</v>
      </c>
      <c r="AX1" s="561" t="s">
        <v>1958</v>
      </c>
      <c r="AY1" s="561" t="s">
        <v>1957</v>
      </c>
      <c r="AZ1" s="561" t="s">
        <v>1956</v>
      </c>
    </row>
    <row r="2" spans="1:52"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4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4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4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4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4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4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4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4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4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4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4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4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4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4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4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4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4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4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4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4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4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4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4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4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4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4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4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4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4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4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4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4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4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4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4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4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4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4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4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4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4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4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4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4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4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4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4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4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4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4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4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4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4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4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4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4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4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4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4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4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4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4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4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4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4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4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4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4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4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4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4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4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4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4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4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4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4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4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4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4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4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4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4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4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45"/>
    <row r="173" spans="1:52" s="512" customFormat="1" x14ac:dyDescent="0.45"/>
    <row r="174" spans="1:52" s="512" customFormat="1" x14ac:dyDescent="0.45"/>
    <row r="175" spans="1:52" s="512" customFormat="1" x14ac:dyDescent="0.45"/>
    <row r="176" spans="1:52"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2" s="511" customFormat="1" x14ac:dyDescent="0.45">
      <c r="A350" s="486">
        <f>A2</f>
        <v>0</v>
      </c>
      <c r="B350" s="486" t="s">
        <v>1607</v>
      </c>
      <c r="C350" s="486" t="s">
        <v>1607</v>
      </c>
      <c r="D350" s="486" t="s">
        <v>1607</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8.1328125" bestFit="1" customWidth="1"/>
    <col min="3" max="3" width="14.6640625" bestFit="1" customWidth="1"/>
    <col min="4" max="4" width="35.53125" bestFit="1" customWidth="1"/>
    <col min="6" max="6" width="12.86328125" bestFit="1" customWidth="1"/>
    <col min="7" max="7" width="10.6640625" bestFit="1" customWidth="1"/>
    <col min="8" max="8" width="9.33203125" bestFit="1" customWidth="1"/>
    <col min="9" max="9" width="9.86328125" bestFit="1" customWidth="1"/>
    <col min="10" max="16" width="7.53125" bestFit="1" customWidth="1"/>
    <col min="17" max="17" width="5.6640625" bestFit="1" customWidth="1"/>
    <col min="18" max="18" width="9.33203125" bestFit="1" customWidth="1"/>
    <col min="19" max="19" width="9.86328125" bestFit="1" customWidth="1"/>
    <col min="20" max="26" width="7.53125" bestFit="1" customWidth="1"/>
    <col min="27" max="27" width="5.6640625" bestFit="1" customWidth="1"/>
    <col min="28" max="28" width="9.33203125" bestFit="1" customWidth="1"/>
    <col min="29" max="29" width="9.86328125" bestFit="1" customWidth="1"/>
    <col min="30" max="36" width="7.53125" bestFit="1" customWidth="1"/>
    <col min="37" max="37" width="5.6640625" bestFit="1" customWidth="1"/>
    <col min="38" max="39" width="9.33203125" bestFit="1" customWidth="1"/>
    <col min="40" max="40" width="9.86328125" bestFit="1" customWidth="1"/>
    <col min="41" max="47" width="7.53125" bestFit="1" customWidth="1"/>
    <col min="48" max="48" width="5.6640625" bestFit="1" customWidth="1"/>
    <col min="49" max="49" width="9.33203125" bestFit="1" customWidth="1"/>
    <col min="50" max="50" width="9.86328125" bestFit="1" customWidth="1"/>
    <col min="51" max="57" width="7.53125" bestFit="1" customWidth="1"/>
    <col min="58" max="58" width="5.6640625" bestFit="1" customWidth="1"/>
    <col min="59" max="59" width="9.33203125" bestFit="1" customWidth="1"/>
    <col min="60" max="60" width="9.86328125" bestFit="1" customWidth="1"/>
    <col min="61" max="67" width="7.53125" bestFit="1" customWidth="1"/>
    <col min="68" max="68" width="5.6640625" bestFit="1" customWidth="1"/>
    <col min="69" max="70" width="9.33203125" bestFit="1" customWidth="1"/>
    <col min="71" max="71" width="9.86328125" bestFit="1" customWidth="1"/>
    <col min="72" max="78" width="7.53125" bestFit="1" customWidth="1"/>
    <col min="79" max="79" width="5.6640625" bestFit="1" customWidth="1"/>
    <col min="80" max="80" width="9.33203125" bestFit="1" customWidth="1"/>
    <col min="81" max="81" width="9.86328125" bestFit="1" customWidth="1"/>
    <col min="82" max="88" width="7.53125" bestFit="1" customWidth="1"/>
    <col min="89" max="89" width="5.6640625" bestFit="1" customWidth="1"/>
    <col min="90" max="90" width="9.33203125" bestFit="1" customWidth="1"/>
    <col min="91" max="91" width="9.86328125" bestFit="1" customWidth="1"/>
    <col min="92" max="98" width="7.53125" bestFit="1" customWidth="1"/>
    <col min="99" max="99" width="5.6640625" bestFit="1" customWidth="1"/>
    <col min="100" max="100" width="9.33203125" bestFit="1" customWidth="1"/>
    <col min="101" max="102" width="16.46484375" bestFit="1" customWidth="1"/>
    <col min="103" max="103" width="19.33203125" bestFit="1" customWidth="1"/>
  </cols>
  <sheetData>
    <row r="1" spans="1:103" x14ac:dyDescent="0.45">
      <c r="A1" s="552" t="s">
        <v>159</v>
      </c>
      <c r="B1" s="552" t="s">
        <v>160</v>
      </c>
      <c r="C1" s="552" t="s">
        <v>233</v>
      </c>
      <c r="D1" s="552" t="s">
        <v>234</v>
      </c>
      <c r="E1" s="552" t="s">
        <v>235</v>
      </c>
      <c r="F1" s="552" t="s">
        <v>70</v>
      </c>
      <c r="G1" s="552" t="s">
        <v>2</v>
      </c>
      <c r="H1" s="552" t="s">
        <v>1782</v>
      </c>
      <c r="I1" s="552" t="s">
        <v>236</v>
      </c>
      <c r="J1" s="552" t="s">
        <v>241</v>
      </c>
      <c r="K1" s="552" t="s">
        <v>242</v>
      </c>
      <c r="L1" s="552" t="s">
        <v>243</v>
      </c>
      <c r="M1" s="552" t="s">
        <v>244</v>
      </c>
      <c r="N1" s="552" t="s">
        <v>245</v>
      </c>
      <c r="O1" s="552" t="s">
        <v>246</v>
      </c>
      <c r="P1" s="552" t="s">
        <v>247</v>
      </c>
      <c r="Q1" s="552" t="s">
        <v>248</v>
      </c>
      <c r="R1" s="552" t="s">
        <v>1782</v>
      </c>
      <c r="S1" s="552" t="s">
        <v>236</v>
      </c>
      <c r="T1" s="552" t="s">
        <v>241</v>
      </c>
      <c r="U1" s="552" t="s">
        <v>242</v>
      </c>
      <c r="V1" s="552" t="s">
        <v>243</v>
      </c>
      <c r="W1" s="552" t="s">
        <v>244</v>
      </c>
      <c r="X1" s="552" t="s">
        <v>245</v>
      </c>
      <c r="Y1" s="552" t="s">
        <v>246</v>
      </c>
      <c r="Z1" s="552" t="s">
        <v>247</v>
      </c>
      <c r="AA1" s="552" t="s">
        <v>248</v>
      </c>
      <c r="AB1" s="552" t="s">
        <v>1782</v>
      </c>
      <c r="AC1" s="552" t="s">
        <v>236</v>
      </c>
      <c r="AD1" s="552" t="s">
        <v>241</v>
      </c>
      <c r="AE1" s="552" t="s">
        <v>242</v>
      </c>
      <c r="AF1" s="552" t="s">
        <v>243</v>
      </c>
      <c r="AG1" s="552" t="s">
        <v>244</v>
      </c>
      <c r="AH1" s="552" t="s">
        <v>245</v>
      </c>
      <c r="AI1" s="552" t="s">
        <v>246</v>
      </c>
      <c r="AJ1" s="552" t="s">
        <v>247</v>
      </c>
      <c r="AK1" s="552" t="s">
        <v>248</v>
      </c>
      <c r="AL1" s="552" t="s">
        <v>1782</v>
      </c>
      <c r="AM1" s="552" t="s">
        <v>1782</v>
      </c>
      <c r="AN1" s="552" t="s">
        <v>236</v>
      </c>
      <c r="AO1" s="552" t="s">
        <v>241</v>
      </c>
      <c r="AP1" s="552" t="s">
        <v>242</v>
      </c>
      <c r="AQ1" s="552" t="s">
        <v>243</v>
      </c>
      <c r="AR1" s="552" t="s">
        <v>244</v>
      </c>
      <c r="AS1" s="552" t="s">
        <v>245</v>
      </c>
      <c r="AT1" s="552" t="s">
        <v>246</v>
      </c>
      <c r="AU1" s="552" t="s">
        <v>247</v>
      </c>
      <c r="AV1" s="552" t="s">
        <v>248</v>
      </c>
      <c r="AW1" s="552" t="s">
        <v>1782</v>
      </c>
      <c r="AX1" s="552" t="s">
        <v>236</v>
      </c>
      <c r="AY1" s="552" t="s">
        <v>241</v>
      </c>
      <c r="AZ1" s="552" t="s">
        <v>242</v>
      </c>
      <c r="BA1" s="552" t="s">
        <v>243</v>
      </c>
      <c r="BB1" s="552" t="s">
        <v>244</v>
      </c>
      <c r="BC1" s="552" t="s">
        <v>245</v>
      </c>
      <c r="BD1" s="552" t="s">
        <v>246</v>
      </c>
      <c r="BE1" s="552" t="s">
        <v>247</v>
      </c>
      <c r="BF1" s="552" t="s">
        <v>248</v>
      </c>
      <c r="BG1" s="552" t="s">
        <v>1782</v>
      </c>
      <c r="BH1" s="552" t="s">
        <v>236</v>
      </c>
      <c r="BI1" s="552" t="s">
        <v>241</v>
      </c>
      <c r="BJ1" s="552" t="s">
        <v>242</v>
      </c>
      <c r="BK1" s="552" t="s">
        <v>243</v>
      </c>
      <c r="BL1" s="552" t="s">
        <v>244</v>
      </c>
      <c r="BM1" s="552" t="s">
        <v>245</v>
      </c>
      <c r="BN1" s="552" t="s">
        <v>246</v>
      </c>
      <c r="BO1" s="552" t="s">
        <v>247</v>
      </c>
      <c r="BP1" s="552" t="s">
        <v>248</v>
      </c>
      <c r="BQ1" s="552" t="s">
        <v>1782</v>
      </c>
      <c r="BR1" s="552" t="s">
        <v>1782</v>
      </c>
      <c r="BS1" s="552" t="s">
        <v>236</v>
      </c>
      <c r="BT1" s="552" t="s">
        <v>241</v>
      </c>
      <c r="BU1" s="552" t="s">
        <v>242</v>
      </c>
      <c r="BV1" s="552" t="s">
        <v>243</v>
      </c>
      <c r="BW1" s="552" t="s">
        <v>244</v>
      </c>
      <c r="BX1" s="552" t="s">
        <v>245</v>
      </c>
      <c r="BY1" s="552" t="s">
        <v>246</v>
      </c>
      <c r="BZ1" s="552" t="s">
        <v>247</v>
      </c>
      <c r="CA1" s="552" t="s">
        <v>248</v>
      </c>
      <c r="CB1" s="552" t="s">
        <v>1782</v>
      </c>
      <c r="CC1" s="552" t="s">
        <v>236</v>
      </c>
      <c r="CD1" s="552" t="s">
        <v>241</v>
      </c>
      <c r="CE1" s="552" t="s">
        <v>242</v>
      </c>
      <c r="CF1" s="552" t="s">
        <v>243</v>
      </c>
      <c r="CG1" s="552" t="s">
        <v>244</v>
      </c>
      <c r="CH1" s="552" t="s">
        <v>245</v>
      </c>
      <c r="CI1" s="552" t="s">
        <v>246</v>
      </c>
      <c r="CJ1" s="552" t="s">
        <v>247</v>
      </c>
      <c r="CK1" s="552" t="s">
        <v>248</v>
      </c>
      <c r="CL1" s="552" t="s">
        <v>1782</v>
      </c>
      <c r="CM1" s="552" t="s">
        <v>236</v>
      </c>
      <c r="CN1" s="552" t="s">
        <v>241</v>
      </c>
      <c r="CO1" s="552" t="s">
        <v>242</v>
      </c>
      <c r="CP1" s="552" t="s">
        <v>243</v>
      </c>
      <c r="CQ1" s="552" t="s">
        <v>244</v>
      </c>
      <c r="CR1" s="552" t="s">
        <v>245</v>
      </c>
      <c r="CS1" s="552" t="s">
        <v>246</v>
      </c>
      <c r="CT1" s="552" t="s">
        <v>247</v>
      </c>
      <c r="CU1" s="552" t="s">
        <v>248</v>
      </c>
      <c r="CV1" s="552" t="s">
        <v>1782</v>
      </c>
      <c r="CW1" s="552" t="s">
        <v>281</v>
      </c>
      <c r="CX1" s="552" t="s">
        <v>282</v>
      </c>
      <c r="CY1" s="552" t="s">
        <v>283</v>
      </c>
    </row>
    <row r="2" spans="1:103" s="563" customFormat="1" x14ac:dyDescent="0.4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4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4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4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4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4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4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4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4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4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4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4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4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4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4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4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4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4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4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4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4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4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4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4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4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4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4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4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4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4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4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4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4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4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4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4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4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4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4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4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4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4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4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4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4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4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4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4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4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4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4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4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4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4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4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4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4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4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4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4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4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4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4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4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4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4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4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4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4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4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4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4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4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4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4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4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4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4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4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4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4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4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4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4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4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4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45"/>
    <row r="89" spans="1:103" s="563" customFormat="1" x14ac:dyDescent="0.45"/>
    <row r="90" spans="1:103" s="563" customFormat="1" x14ac:dyDescent="0.45"/>
    <row r="91" spans="1:103" s="563" customFormat="1" x14ac:dyDescent="0.45"/>
    <row r="92" spans="1:103" s="563" customFormat="1" x14ac:dyDescent="0.45"/>
    <row r="93" spans="1:103" s="563" customFormat="1" x14ac:dyDescent="0.45"/>
    <row r="94" spans="1:103" s="563" customFormat="1" x14ac:dyDescent="0.45"/>
    <row r="95" spans="1:103" s="563" customFormat="1" x14ac:dyDescent="0.45"/>
    <row r="96" spans="1:103"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103" s="511" customFormat="1" x14ac:dyDescent="0.45">
      <c r="A350" s="486">
        <f>A2</f>
        <v>0</v>
      </c>
      <c r="B350" s="486" t="s">
        <v>1607</v>
      </c>
      <c r="C350" s="486" t="s">
        <v>1607</v>
      </c>
      <c r="D350" s="486" t="s">
        <v>1607</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E6" sqref="E6"/>
    </sheetView>
  </sheetViews>
  <sheetFormatPr defaultColWidth="9.1328125" defaultRowHeight="13.9" x14ac:dyDescent="0.4"/>
  <cols>
    <col min="1" max="1" width="9.1328125" style="1"/>
    <col min="2" max="2" width="23.1328125" style="1" customWidth="1"/>
    <col min="3" max="3" width="11" style="1" customWidth="1"/>
    <col min="4" max="4" width="9" style="1" customWidth="1"/>
    <col min="5" max="6" width="9.46484375" style="1" customWidth="1"/>
    <col min="7" max="7" width="10.86328125" style="1" customWidth="1"/>
    <col min="8" max="8" width="9.46484375" style="1" bestFit="1" customWidth="1"/>
    <col min="9" max="9" width="11" style="1" customWidth="1"/>
    <col min="10" max="15" width="11.33203125" style="1" bestFit="1" customWidth="1"/>
    <col min="16" max="16" width="12.53125" style="1" bestFit="1" customWidth="1"/>
    <col min="17" max="16384" width="9.1328125" style="1"/>
  </cols>
  <sheetData>
    <row r="1" spans="2:18" x14ac:dyDescent="0.4">
      <c r="B1" s="15"/>
      <c r="C1" s="16"/>
      <c r="D1" s="16"/>
      <c r="E1" s="16"/>
      <c r="F1" s="16"/>
      <c r="G1" s="16"/>
      <c r="H1" s="16"/>
      <c r="I1" s="16"/>
      <c r="J1" s="16"/>
      <c r="K1" s="16"/>
      <c r="L1" s="16"/>
      <c r="M1" s="16"/>
      <c r="N1" s="16"/>
      <c r="O1" s="16"/>
      <c r="P1" s="392"/>
      <c r="R1" s="266"/>
    </row>
    <row r="2" spans="2:18" ht="17.25" x14ac:dyDescent="0.4">
      <c r="B2" s="145" t="s">
        <v>34</v>
      </c>
      <c r="C2" s="1068" t="str">
        <f>Prevention!D2</f>
        <v>Afya Nyota Ya Bonde</v>
      </c>
      <c r="D2" s="1068"/>
      <c r="E2" s="1068"/>
      <c r="F2" s="1068"/>
      <c r="G2" s="574">
        <f>IFERROR(VLOOKUP(C2,Facilities!F1:H200,2,FALSE),"")</f>
        <v>11111</v>
      </c>
      <c r="H2" s="911" t="s">
        <v>70</v>
      </c>
      <c r="I2" s="911"/>
      <c r="J2" s="911"/>
      <c r="K2" s="143" t="str">
        <f>Treatment!K2</f>
        <v>DSD</v>
      </c>
      <c r="L2" s="205"/>
      <c r="M2" s="274" t="s">
        <v>35</v>
      </c>
      <c r="N2" s="718">
        <f>TX_PVLS!A2</f>
        <v>0</v>
      </c>
      <c r="O2" s="718"/>
      <c r="P2" s="166"/>
    </row>
    <row r="3" spans="2:18" ht="27.75" customHeight="1" x14ac:dyDescent="0.4">
      <c r="B3" s="870" t="str">
        <f>CONCATENATE(K2,": TX_PVLS (Numerator)")</f>
        <v>DSD: TX_PVLS (Numerator)</v>
      </c>
      <c r="C3" s="912"/>
      <c r="D3" s="912"/>
      <c r="E3" s="912"/>
      <c r="F3" s="912"/>
      <c r="G3" s="912"/>
      <c r="H3" s="912"/>
      <c r="I3" s="912"/>
      <c r="J3" s="912"/>
      <c r="K3" s="912"/>
      <c r="L3" s="912"/>
      <c r="M3" s="912"/>
      <c r="N3" s="912"/>
      <c r="O3" s="912"/>
      <c r="P3" s="912"/>
      <c r="Q3" s="266"/>
    </row>
    <row r="4" spans="2:18" ht="33" customHeight="1" x14ac:dyDescent="0.4">
      <c r="B4" s="947" t="s">
        <v>0</v>
      </c>
      <c r="C4" s="948"/>
      <c r="D4" s="949" t="s">
        <v>148</v>
      </c>
      <c r="E4" s="950"/>
      <c r="F4" s="950"/>
      <c r="G4" s="950"/>
      <c r="H4" s="950"/>
      <c r="I4" s="950"/>
      <c r="J4" s="950"/>
      <c r="K4" s="950"/>
      <c r="L4" s="950"/>
      <c r="M4" s="950"/>
      <c r="N4" s="950"/>
      <c r="O4" s="950"/>
      <c r="P4" s="951"/>
    </row>
    <row r="5" spans="2:18" ht="19.5" customHeight="1" x14ac:dyDescent="0.4">
      <c r="B5" s="864"/>
      <c r="C5" s="939"/>
      <c r="D5" s="952"/>
      <c r="E5" s="953"/>
      <c r="F5" s="953"/>
      <c r="G5" s="953"/>
      <c r="H5" s="953"/>
      <c r="I5" s="953"/>
      <c r="J5" s="953"/>
      <c r="K5" s="953"/>
      <c r="L5" s="953"/>
      <c r="M5" s="953"/>
      <c r="N5" s="953"/>
      <c r="O5" s="953"/>
      <c r="P5" s="954"/>
    </row>
    <row r="6" spans="2:18" x14ac:dyDescent="0.4">
      <c r="B6" s="77"/>
      <c r="C6" s="78"/>
      <c r="D6" s="199"/>
      <c r="E6" s="199"/>
      <c r="F6" s="199"/>
      <c r="G6" s="199"/>
      <c r="H6" s="199"/>
      <c r="I6" s="199"/>
      <c r="J6" s="199"/>
      <c r="K6" s="199"/>
      <c r="L6" s="199"/>
      <c r="M6" s="199"/>
      <c r="N6" s="199"/>
      <c r="O6" s="199"/>
      <c r="P6" s="222"/>
    </row>
    <row r="7" spans="2:18" ht="30" customHeight="1" x14ac:dyDescent="0.4">
      <c r="B7" s="99" t="s">
        <v>2</v>
      </c>
      <c r="C7" s="618" t="str">
        <f>IF(SUM(C19,C30)=0,"subtotal",SUM(C19,C30))</f>
        <v>subtotal</v>
      </c>
      <c r="D7" s="167"/>
      <c r="E7" s="167"/>
      <c r="F7" s="167"/>
      <c r="G7" s="167"/>
      <c r="H7" s="167"/>
      <c r="I7" s="167"/>
      <c r="J7" s="167"/>
      <c r="K7" s="167"/>
      <c r="L7" s="167"/>
      <c r="M7" s="167"/>
      <c r="N7" s="167"/>
      <c r="O7" s="167"/>
      <c r="P7" s="197"/>
    </row>
    <row r="8" spans="2:18" x14ac:dyDescent="0.4">
      <c r="B8" s="82"/>
      <c r="C8" s="83"/>
      <c r="D8" s="167"/>
      <c r="E8" s="167"/>
      <c r="F8" s="167"/>
      <c r="G8" s="167"/>
      <c r="H8" s="167"/>
      <c r="I8" s="167"/>
      <c r="J8" s="167"/>
      <c r="K8" s="167"/>
      <c r="L8" s="167"/>
      <c r="M8" s="167"/>
      <c r="N8" s="167"/>
      <c r="O8" s="167"/>
      <c r="P8" s="197"/>
    </row>
    <row r="9" spans="2:18" ht="34.5" customHeight="1" x14ac:dyDescent="0.4">
      <c r="B9" s="864" t="s">
        <v>3</v>
      </c>
      <c r="C9" s="939"/>
      <c r="D9" s="940" t="s">
        <v>149</v>
      </c>
      <c r="E9" s="941"/>
      <c r="F9" s="941"/>
      <c r="G9" s="941"/>
      <c r="H9" s="941"/>
      <c r="I9" s="941"/>
      <c r="J9" s="941"/>
      <c r="K9" s="941"/>
      <c r="L9" s="941"/>
      <c r="M9" s="941"/>
      <c r="N9" s="941"/>
      <c r="O9" s="941"/>
      <c r="P9" s="222"/>
    </row>
    <row r="10" spans="2:18" ht="15" x14ac:dyDescent="0.4">
      <c r="B10" s="1055" t="s">
        <v>150</v>
      </c>
      <c r="C10" s="1056"/>
      <c r="D10" s="1056"/>
      <c r="E10" s="1056"/>
      <c r="F10" s="1056"/>
      <c r="G10" s="1056"/>
      <c r="H10" s="1056"/>
      <c r="I10" s="1056"/>
      <c r="J10" s="1056"/>
      <c r="K10" s="1056"/>
      <c r="L10" s="1056"/>
      <c r="M10" s="1056"/>
      <c r="N10" s="1056"/>
      <c r="O10" s="1056"/>
      <c r="P10" s="1057"/>
    </row>
    <row r="11" spans="2:18" ht="27.75" x14ac:dyDescent="0.4">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4">
      <c r="B12" s="187"/>
      <c r="C12" s="186"/>
      <c r="D12" s="166"/>
      <c r="E12" s="186"/>
      <c r="F12" s="166"/>
      <c r="G12" s="186"/>
      <c r="H12" s="166"/>
      <c r="I12" s="186"/>
      <c r="J12" s="166"/>
      <c r="K12" s="186"/>
      <c r="L12" s="166"/>
      <c r="M12" s="186"/>
      <c r="N12" s="166"/>
      <c r="O12" s="166"/>
      <c r="P12" s="185"/>
    </row>
    <row r="13" spans="2:18" ht="24" customHeight="1" x14ac:dyDescent="0.4">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4">
      <c r="B14" s="29"/>
      <c r="C14" s="463"/>
      <c r="D14" s="463"/>
      <c r="E14" s="463"/>
      <c r="F14" s="463"/>
      <c r="G14" s="463"/>
      <c r="H14" s="463"/>
      <c r="I14" s="463"/>
      <c r="J14" s="463"/>
      <c r="K14" s="463"/>
      <c r="L14" s="463"/>
      <c r="M14" s="463"/>
      <c r="N14" s="463"/>
      <c r="O14" s="463"/>
      <c r="P14" s="537"/>
    </row>
    <row r="15" spans="2:18" x14ac:dyDescent="0.4">
      <c r="B15" s="184"/>
      <c r="C15" s="464"/>
      <c r="D15" s="465"/>
      <c r="E15" s="464"/>
      <c r="F15" s="465"/>
      <c r="G15" s="464"/>
      <c r="H15" s="465"/>
      <c r="I15" s="464"/>
      <c r="J15" s="465"/>
      <c r="K15" s="464"/>
      <c r="L15" s="465"/>
      <c r="M15" s="464"/>
      <c r="N15" s="465"/>
      <c r="O15" s="465"/>
      <c r="P15" s="538"/>
    </row>
    <row r="16" spans="2:18" ht="24" customHeight="1" x14ac:dyDescent="0.4">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4">
      <c r="B17" s="29"/>
      <c r="C17" s="25"/>
      <c r="D17" s="25"/>
      <c r="E17" s="25"/>
      <c r="F17" s="25"/>
      <c r="G17" s="25"/>
      <c r="H17" s="25"/>
      <c r="I17" s="25"/>
      <c r="J17" s="25"/>
      <c r="K17" s="25"/>
      <c r="L17" s="25"/>
      <c r="M17" s="25"/>
      <c r="N17" s="25"/>
      <c r="O17" s="25"/>
      <c r="P17" s="181"/>
    </row>
    <row r="18" spans="2:18" x14ac:dyDescent="0.4">
      <c r="B18" s="265"/>
      <c r="C18" s="31"/>
      <c r="D18" s="199"/>
      <c r="E18" s="199"/>
      <c r="F18" s="199"/>
      <c r="G18" s="199"/>
      <c r="H18" s="199"/>
      <c r="I18" s="199"/>
      <c r="J18" s="199"/>
      <c r="K18" s="199"/>
      <c r="L18" s="199"/>
      <c r="M18" s="199"/>
      <c r="N18" s="199"/>
      <c r="O18" s="199"/>
      <c r="P18" s="222"/>
    </row>
    <row r="19" spans="2:18" ht="30.75" customHeight="1" x14ac:dyDescent="0.4">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4">
      <c r="B20" s="304"/>
      <c r="C20" s="83"/>
      <c r="D20" s="269"/>
      <c r="E20" s="269"/>
      <c r="F20" s="269"/>
      <c r="G20" s="269"/>
      <c r="H20" s="269"/>
      <c r="I20" s="269"/>
      <c r="J20" s="269"/>
      <c r="K20" s="269"/>
      <c r="L20" s="269"/>
      <c r="M20" s="269"/>
      <c r="N20" s="269"/>
      <c r="O20" s="269"/>
      <c r="P20" s="245"/>
    </row>
    <row r="21" spans="2:18" ht="15" x14ac:dyDescent="0.4">
      <c r="B21" s="1055" t="s">
        <v>151</v>
      </c>
      <c r="C21" s="1056"/>
      <c r="D21" s="1056"/>
      <c r="E21" s="1056"/>
      <c r="F21" s="1056"/>
      <c r="G21" s="1056"/>
      <c r="H21" s="1056"/>
      <c r="I21" s="1056"/>
      <c r="J21" s="1056"/>
      <c r="K21" s="1056"/>
      <c r="L21" s="1056"/>
      <c r="M21" s="1056"/>
      <c r="N21" s="1056"/>
      <c r="O21" s="1056"/>
      <c r="P21" s="1057"/>
    </row>
    <row r="22" spans="2:18" ht="27.75" x14ac:dyDescent="0.4">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4">
      <c r="B23" s="187"/>
      <c r="C23" s="186"/>
      <c r="D23" s="166"/>
      <c r="E23" s="186"/>
      <c r="F23" s="166"/>
      <c r="G23" s="186"/>
      <c r="H23" s="166"/>
      <c r="I23" s="186"/>
      <c r="J23" s="166"/>
      <c r="K23" s="186"/>
      <c r="L23" s="166"/>
      <c r="M23" s="186"/>
      <c r="N23" s="166"/>
      <c r="O23" s="166"/>
      <c r="P23" s="185"/>
    </row>
    <row r="24" spans="2:18" ht="27.75" customHeight="1" x14ac:dyDescent="0.4">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4">
      <c r="B25" s="29"/>
      <c r="C25" s="463"/>
      <c r="D25" s="463"/>
      <c r="E25" s="463"/>
      <c r="F25" s="463"/>
      <c r="G25" s="463"/>
      <c r="H25" s="463"/>
      <c r="I25" s="463"/>
      <c r="J25" s="463"/>
      <c r="K25" s="463"/>
      <c r="L25" s="463"/>
      <c r="M25" s="463"/>
      <c r="N25" s="463"/>
      <c r="O25" s="463"/>
      <c r="P25" s="537"/>
    </row>
    <row r="26" spans="2:18" x14ac:dyDescent="0.4">
      <c r="B26" s="184"/>
      <c r="C26" s="464"/>
      <c r="D26" s="465"/>
      <c r="E26" s="464"/>
      <c r="F26" s="465"/>
      <c r="G26" s="464"/>
      <c r="H26" s="465"/>
      <c r="I26" s="464"/>
      <c r="J26" s="465"/>
      <c r="K26" s="464"/>
      <c r="L26" s="465"/>
      <c r="M26" s="464"/>
      <c r="N26" s="465"/>
      <c r="O26" s="465"/>
      <c r="P26" s="538"/>
    </row>
    <row r="27" spans="2:18" ht="27" customHeight="1" x14ac:dyDescent="0.4">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4">
      <c r="B28" s="29"/>
      <c r="C28" s="463"/>
      <c r="D28" s="463"/>
      <c r="E28" s="463"/>
      <c r="F28" s="463"/>
      <c r="G28" s="463"/>
      <c r="H28" s="463"/>
      <c r="I28" s="463"/>
      <c r="J28" s="463"/>
      <c r="K28" s="463"/>
      <c r="L28" s="463"/>
      <c r="M28" s="463"/>
      <c r="N28" s="463"/>
      <c r="O28" s="463"/>
      <c r="P28" s="537"/>
    </row>
    <row r="29" spans="2:18" x14ac:dyDescent="0.4">
      <c r="B29" s="265"/>
      <c r="C29" s="539"/>
      <c r="D29" s="540"/>
      <c r="E29" s="540"/>
      <c r="F29" s="540"/>
      <c r="G29" s="540"/>
      <c r="H29" s="540"/>
      <c r="I29" s="540"/>
      <c r="J29" s="540"/>
      <c r="K29" s="540"/>
      <c r="L29" s="540"/>
      <c r="M29" s="540"/>
      <c r="N29" s="540"/>
      <c r="O29" s="540"/>
      <c r="P29" s="541"/>
      <c r="R29" s="266"/>
    </row>
    <row r="30" spans="2:18" ht="25.5" customHeight="1" x14ac:dyDescent="0.4">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4">
      <c r="B31" s="304"/>
      <c r="C31" s="83"/>
      <c r="D31" s="269"/>
      <c r="E31" s="269"/>
      <c r="F31" s="269"/>
      <c r="G31" s="269"/>
      <c r="H31" s="269"/>
      <c r="I31" s="269"/>
      <c r="J31" s="269"/>
      <c r="K31" s="269"/>
      <c r="L31" s="269"/>
      <c r="M31" s="269"/>
      <c r="N31" s="269"/>
      <c r="O31" s="269"/>
      <c r="P31" s="245"/>
      <c r="Q31" s="266"/>
    </row>
    <row r="32" spans="2:18" x14ac:dyDescent="0.4">
      <c r="B32" s="860" t="s">
        <v>3</v>
      </c>
      <c r="C32" s="1027"/>
      <c r="D32" s="1069" t="s">
        <v>158</v>
      </c>
      <c r="E32" s="1070"/>
      <c r="F32" s="1070"/>
      <c r="G32" s="1070"/>
      <c r="H32" s="1070"/>
      <c r="I32" s="1070"/>
      <c r="J32" s="1070"/>
      <c r="K32" s="1070"/>
      <c r="L32" s="1070"/>
      <c r="M32" s="1070"/>
      <c r="N32" s="1070"/>
      <c r="O32" s="1070"/>
      <c r="P32" s="1071"/>
    </row>
    <row r="33" spans="2:17" x14ac:dyDescent="0.4">
      <c r="B33" s="1028"/>
      <c r="C33" s="1029"/>
      <c r="D33" s="1072"/>
      <c r="E33" s="1073"/>
      <c r="F33" s="1073"/>
      <c r="G33" s="1073"/>
      <c r="H33" s="1073"/>
      <c r="I33" s="1073"/>
      <c r="J33" s="1073"/>
      <c r="K33" s="1073"/>
      <c r="L33" s="1073"/>
      <c r="M33" s="1073"/>
      <c r="N33" s="1073"/>
      <c r="O33" s="1073"/>
      <c r="P33" s="1074"/>
    </row>
    <row r="34" spans="2:17" x14ac:dyDescent="0.4">
      <c r="B34" s="99"/>
      <c r="C34" s="78"/>
      <c r="D34" s="183" t="s">
        <v>150</v>
      </c>
      <c r="E34" s="199"/>
      <c r="F34" s="305" t="s">
        <v>151</v>
      </c>
      <c r="G34" s="199"/>
      <c r="H34" s="199"/>
      <c r="I34" s="199"/>
      <c r="J34" s="199"/>
      <c r="K34" s="199"/>
      <c r="L34" s="199"/>
      <c r="M34" s="199"/>
      <c r="N34" s="199"/>
      <c r="O34" s="199"/>
      <c r="P34" s="222"/>
    </row>
    <row r="35" spans="2:17" ht="25.5" customHeight="1" x14ac:dyDescent="0.4">
      <c r="B35" s="1022" t="s">
        <v>152</v>
      </c>
      <c r="C35" s="1023"/>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4">
      <c r="B36" s="160"/>
      <c r="C36" s="59"/>
      <c r="D36" s="543"/>
      <c r="E36" s="543"/>
      <c r="F36" s="534"/>
      <c r="G36" s="167"/>
      <c r="H36" s="167"/>
      <c r="I36" s="167"/>
      <c r="J36" s="167"/>
      <c r="K36" s="167"/>
      <c r="L36" s="167"/>
      <c r="M36" s="167"/>
      <c r="N36" s="167"/>
      <c r="O36" s="167"/>
      <c r="P36" s="197"/>
    </row>
    <row r="37" spans="2:17" x14ac:dyDescent="0.4">
      <c r="B37" s="77"/>
      <c r="C37" s="78"/>
      <c r="D37" s="464"/>
      <c r="E37" s="540"/>
      <c r="F37" s="544"/>
      <c r="G37" s="199"/>
      <c r="H37" s="199"/>
      <c r="I37" s="199"/>
      <c r="J37" s="199"/>
      <c r="K37" s="199"/>
      <c r="L37" s="199"/>
      <c r="M37" s="199"/>
      <c r="N37" s="199"/>
      <c r="O37" s="199"/>
      <c r="P37" s="222"/>
    </row>
    <row r="38" spans="2:17" ht="27" customHeight="1" x14ac:dyDescent="0.4">
      <c r="B38" s="1022" t="s">
        <v>122</v>
      </c>
      <c r="C38" s="1023"/>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4">
      <c r="B39" s="29"/>
      <c r="C39" s="25"/>
      <c r="D39" s="25"/>
      <c r="E39" s="25"/>
      <c r="F39" s="25"/>
      <c r="G39" s="25"/>
      <c r="H39" s="25"/>
      <c r="I39" s="25"/>
      <c r="J39" s="25"/>
      <c r="K39" s="25"/>
      <c r="L39" s="25"/>
      <c r="M39" s="25"/>
      <c r="N39" s="25"/>
      <c r="O39" s="25"/>
      <c r="P39" s="26"/>
    </row>
    <row r="40" spans="2:17" s="102" customFormat="1" x14ac:dyDescent="0.4">
      <c r="B40" s="860" t="s">
        <v>3</v>
      </c>
      <c r="C40" s="1027"/>
      <c r="D40" s="1078" t="s">
        <v>153</v>
      </c>
      <c r="E40" s="1079"/>
      <c r="F40" s="1079"/>
      <c r="G40" s="1079"/>
      <c r="H40" s="1079"/>
      <c r="I40" s="1079"/>
      <c r="J40" s="1079"/>
      <c r="K40" s="1079"/>
      <c r="L40" s="1079"/>
      <c r="M40" s="1079"/>
      <c r="N40" s="1079"/>
      <c r="O40" s="1079"/>
      <c r="P40" s="1080"/>
      <c r="Q40" s="1"/>
    </row>
    <row r="41" spans="2:17" x14ac:dyDescent="0.4">
      <c r="B41" s="862"/>
      <c r="C41" s="1035"/>
      <c r="D41" s="1081"/>
      <c r="E41" s="1082"/>
      <c r="F41" s="1082"/>
      <c r="G41" s="1082"/>
      <c r="H41" s="1082"/>
      <c r="I41" s="1082"/>
      <c r="J41" s="1082"/>
      <c r="K41" s="1082"/>
      <c r="L41" s="1082"/>
      <c r="M41" s="1082"/>
      <c r="N41" s="1082"/>
      <c r="O41" s="1082"/>
      <c r="P41" s="1083"/>
    </row>
    <row r="42" spans="2:17" x14ac:dyDescent="0.4">
      <c r="B42" s="265"/>
      <c r="C42" s="78"/>
      <c r="D42" s="20"/>
      <c r="E42" s="20"/>
      <c r="F42" s="20"/>
      <c r="G42" s="183" t="s">
        <v>150</v>
      </c>
      <c r="H42" s="199"/>
      <c r="I42" s="305" t="s">
        <v>151</v>
      </c>
      <c r="J42" s="199"/>
      <c r="K42" s="199"/>
      <c r="L42" s="199"/>
      <c r="M42" s="199"/>
      <c r="N42" s="199"/>
      <c r="O42" s="199"/>
      <c r="P42" s="222"/>
      <c r="Q42" s="102"/>
    </row>
    <row r="43" spans="2:17" ht="27" customHeight="1" x14ac:dyDescent="0.4">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4">
      <c r="B44" s="312"/>
      <c r="C44" s="313"/>
      <c r="D44" s="161"/>
      <c r="E44" s="161"/>
      <c r="F44" s="161"/>
      <c r="G44" s="25"/>
      <c r="H44" s="25"/>
      <c r="I44" s="269"/>
      <c r="J44" s="269"/>
      <c r="K44" s="269"/>
      <c r="L44" s="269"/>
      <c r="M44" s="269"/>
      <c r="N44" s="269"/>
      <c r="O44" s="269"/>
      <c r="P44" s="245"/>
    </row>
    <row r="45" spans="2:17" x14ac:dyDescent="0.4">
      <c r="B45" s="33"/>
      <c r="C45" s="180"/>
      <c r="G45" s="186"/>
      <c r="H45" s="167"/>
      <c r="I45" s="314"/>
      <c r="J45" s="167"/>
      <c r="K45" s="167"/>
      <c r="L45" s="167"/>
      <c r="M45" s="167"/>
      <c r="N45" s="167"/>
      <c r="O45" s="167"/>
      <c r="P45" s="197"/>
    </row>
    <row r="46" spans="2:17" s="87" customFormat="1" ht="28.5" customHeight="1" x14ac:dyDescent="0.4">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4">
      <c r="B47" s="29"/>
      <c r="C47" s="25"/>
      <c r="D47" s="25"/>
      <c r="E47" s="25"/>
      <c r="F47" s="25"/>
      <c r="G47" s="25"/>
      <c r="H47" s="25"/>
      <c r="I47" s="25"/>
      <c r="J47" s="25"/>
      <c r="K47" s="25"/>
      <c r="L47" s="25"/>
      <c r="M47" s="25"/>
      <c r="N47" s="25"/>
      <c r="O47" s="25"/>
      <c r="P47" s="26"/>
    </row>
    <row r="48" spans="2:17" x14ac:dyDescent="0.4">
      <c r="B48" s="33"/>
      <c r="C48" s="180"/>
      <c r="G48" s="186"/>
      <c r="H48" s="167"/>
      <c r="I48" s="314"/>
      <c r="J48" s="167"/>
      <c r="K48" s="167"/>
      <c r="L48" s="167"/>
      <c r="M48" s="167"/>
      <c r="N48" s="167"/>
      <c r="O48" s="167"/>
      <c r="P48" s="197"/>
      <c r="Q48" s="87"/>
    </row>
    <row r="49" spans="1:17" ht="27.75" customHeight="1" x14ac:dyDescent="0.4">
      <c r="B49" s="39"/>
      <c r="C49" s="1093" t="s">
        <v>44</v>
      </c>
      <c r="D49" s="1093"/>
      <c r="G49" s="583">
        <f>SUMPRODUCT(($G$2=TX_PVLS!$E$2:$E$350)*(TX_PVLS!BV$2:BV$350))</f>
        <v>0</v>
      </c>
      <c r="I49" s="583">
        <f>SUMPRODUCT(($G$2=TX_PVLS!$E$2:$E$350)*(TX_PVLS!BW$2:BW$350))</f>
        <v>0</v>
      </c>
      <c r="J49" s="167"/>
      <c r="K49" s="167"/>
      <c r="L49" s="167"/>
      <c r="M49" s="167"/>
      <c r="N49" s="167"/>
      <c r="O49" s="167"/>
      <c r="P49" s="197"/>
    </row>
    <row r="50" spans="1:17" x14ac:dyDescent="0.4">
      <c r="B50" s="29"/>
      <c r="C50" s="25"/>
      <c r="D50" s="25"/>
      <c r="E50" s="25"/>
      <c r="F50" s="25"/>
      <c r="G50" s="25"/>
      <c r="H50" s="25"/>
      <c r="I50" s="25"/>
      <c r="J50" s="25"/>
      <c r="K50" s="25"/>
      <c r="L50" s="25"/>
      <c r="M50" s="25"/>
      <c r="N50" s="25"/>
      <c r="O50" s="25"/>
      <c r="P50" s="26"/>
    </row>
    <row r="51" spans="1:17" x14ac:dyDescent="0.4">
      <c r="B51" s="33"/>
      <c r="C51" s="180"/>
      <c r="G51" s="186"/>
      <c r="H51" s="167"/>
      <c r="I51" s="314"/>
      <c r="J51" s="167"/>
      <c r="K51" s="167"/>
      <c r="L51" s="167"/>
      <c r="M51" s="167"/>
      <c r="N51" s="167"/>
      <c r="O51" s="167"/>
      <c r="P51" s="197"/>
    </row>
    <row r="52" spans="1:17" ht="25.5" customHeight="1" x14ac:dyDescent="0.4">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4">
      <c r="B53" s="29"/>
      <c r="C53" s="25"/>
      <c r="D53" s="25"/>
      <c r="E53" s="25"/>
      <c r="F53" s="25"/>
      <c r="G53" s="25"/>
      <c r="H53" s="25"/>
      <c r="I53" s="25"/>
      <c r="J53" s="25"/>
      <c r="K53" s="25"/>
      <c r="L53" s="25"/>
      <c r="M53" s="25"/>
      <c r="N53" s="25"/>
      <c r="O53" s="25"/>
      <c r="P53" s="26"/>
    </row>
    <row r="54" spans="1:17" x14ac:dyDescent="0.4">
      <c r="B54" s="33"/>
      <c r="C54" s="180"/>
      <c r="G54" s="186"/>
      <c r="H54" s="167"/>
      <c r="I54" s="314"/>
      <c r="J54" s="167"/>
      <c r="K54" s="167"/>
      <c r="L54" s="167"/>
      <c r="M54" s="167"/>
      <c r="N54" s="167"/>
      <c r="O54" s="167"/>
      <c r="P54" s="197"/>
    </row>
    <row r="55" spans="1:17" s="87" customFormat="1" ht="30" customHeight="1" x14ac:dyDescent="0.4">
      <c r="A55" s="1"/>
      <c r="B55" s="1066" t="s">
        <v>1224</v>
      </c>
      <c r="C55" s="1094"/>
      <c r="D55" s="1094"/>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4">
      <c r="B56" s="29"/>
      <c r="C56" s="25"/>
      <c r="D56" s="25"/>
      <c r="E56" s="25"/>
      <c r="F56" s="25"/>
      <c r="G56" s="25"/>
      <c r="H56" s="25"/>
      <c r="I56" s="25"/>
      <c r="J56" s="25"/>
      <c r="K56" s="25"/>
      <c r="L56" s="25"/>
      <c r="M56" s="25"/>
      <c r="N56" s="25"/>
      <c r="O56" s="25"/>
      <c r="P56" s="26"/>
    </row>
    <row r="57" spans="1:17" x14ac:dyDescent="0.4">
      <c r="B57" s="2"/>
      <c r="C57" s="2"/>
      <c r="D57" s="2"/>
      <c r="E57" s="2"/>
      <c r="F57" s="2"/>
      <c r="G57" s="2"/>
      <c r="H57" s="2"/>
      <c r="I57" s="2"/>
      <c r="J57" s="2"/>
      <c r="K57" s="2"/>
      <c r="L57" s="2"/>
      <c r="M57" s="2"/>
      <c r="N57" s="2"/>
      <c r="O57" s="2"/>
      <c r="P57" s="2"/>
      <c r="Q57" s="87"/>
    </row>
    <row r="58" spans="1:17" x14ac:dyDescent="0.4">
      <c r="B58" s="2"/>
      <c r="C58" s="2"/>
      <c r="D58" s="2"/>
      <c r="E58" s="2"/>
      <c r="F58" s="2"/>
      <c r="G58" s="2"/>
      <c r="H58" s="2"/>
      <c r="I58" s="2"/>
      <c r="J58" s="2"/>
      <c r="K58" s="2"/>
      <c r="L58" s="2"/>
      <c r="M58" s="2"/>
      <c r="N58" s="2"/>
      <c r="O58" s="2"/>
      <c r="P58" s="2"/>
    </row>
    <row r="59" spans="1:17" x14ac:dyDescent="0.4">
      <c r="B59" s="2"/>
      <c r="C59" s="2"/>
      <c r="D59" s="2"/>
      <c r="E59" s="2"/>
      <c r="F59" s="2"/>
      <c r="G59" s="2"/>
      <c r="H59" s="2"/>
      <c r="I59" s="2"/>
      <c r="J59" s="2"/>
      <c r="K59" s="2"/>
      <c r="L59" s="2"/>
      <c r="M59" s="2"/>
      <c r="N59" s="2"/>
      <c r="O59" s="2"/>
      <c r="P59" s="2"/>
    </row>
    <row r="60" spans="1:17" x14ac:dyDescent="0.4">
      <c r="B60" s="2"/>
      <c r="C60" s="2"/>
      <c r="D60" s="2"/>
      <c r="E60" s="2"/>
      <c r="F60" s="2"/>
      <c r="G60" s="2"/>
      <c r="H60" s="2"/>
      <c r="I60" s="2"/>
      <c r="J60" s="2"/>
      <c r="K60" s="2"/>
      <c r="L60" s="2"/>
      <c r="M60" s="2"/>
      <c r="N60" s="2"/>
      <c r="O60" s="2"/>
      <c r="P60" s="2"/>
    </row>
    <row r="61" spans="1:17" x14ac:dyDescent="0.4">
      <c r="B61" s="2"/>
      <c r="C61" s="2"/>
      <c r="D61" s="2"/>
      <c r="E61" s="2"/>
      <c r="F61" s="2"/>
      <c r="G61" s="2"/>
      <c r="H61" s="2"/>
      <c r="I61" s="2"/>
      <c r="J61" s="2"/>
      <c r="K61" s="2"/>
      <c r="L61" s="2"/>
      <c r="M61" s="2"/>
      <c r="N61" s="2"/>
      <c r="O61" s="2"/>
      <c r="P61" s="2"/>
    </row>
    <row r="62" spans="1:17" x14ac:dyDescent="0.4">
      <c r="B62" s="2"/>
      <c r="C62" s="2"/>
      <c r="D62" s="2"/>
      <c r="E62" s="2"/>
      <c r="F62" s="2"/>
      <c r="G62" s="2"/>
      <c r="H62" s="2"/>
      <c r="I62" s="2"/>
      <c r="J62" s="2"/>
      <c r="K62" s="2"/>
      <c r="L62" s="2"/>
      <c r="M62" s="2"/>
      <c r="N62" s="2"/>
      <c r="O62" s="2"/>
      <c r="P62" s="2"/>
    </row>
    <row r="63" spans="1:17" x14ac:dyDescent="0.4">
      <c r="B63" s="2"/>
      <c r="C63" s="2"/>
      <c r="D63" s="2"/>
      <c r="E63" s="2"/>
      <c r="F63" s="2"/>
      <c r="G63" s="2"/>
      <c r="H63" s="2"/>
      <c r="I63" s="2"/>
      <c r="J63" s="2"/>
      <c r="K63" s="2"/>
      <c r="L63" s="2"/>
      <c r="M63" s="2"/>
      <c r="N63" s="2"/>
      <c r="O63" s="2"/>
      <c r="P63" s="2"/>
    </row>
    <row r="64" spans="1:17" x14ac:dyDescent="0.4">
      <c r="B64" s="2"/>
      <c r="C64" s="2"/>
      <c r="D64" s="2"/>
      <c r="E64" s="2"/>
      <c r="F64" s="2"/>
      <c r="G64" s="2"/>
      <c r="H64" s="2"/>
      <c r="I64" s="2"/>
      <c r="J64" s="2"/>
      <c r="K64" s="2"/>
      <c r="L64" s="2"/>
      <c r="M64" s="2"/>
      <c r="N64" s="2"/>
      <c r="O64" s="2"/>
      <c r="P64" s="2"/>
    </row>
    <row r="65" spans="2:18" x14ac:dyDescent="0.4">
      <c r="B65" s="2"/>
      <c r="C65" s="2"/>
      <c r="D65" s="2"/>
      <c r="E65" s="2"/>
      <c r="F65" s="2"/>
      <c r="G65" s="2"/>
      <c r="H65" s="2"/>
      <c r="I65" s="2"/>
      <c r="J65" s="2"/>
      <c r="K65" s="2"/>
      <c r="L65" s="2"/>
      <c r="M65" s="2"/>
      <c r="N65" s="2"/>
      <c r="O65" s="2"/>
      <c r="P65" s="2"/>
      <c r="R65" s="266"/>
    </row>
    <row r="66" spans="2:18" x14ac:dyDescent="0.4">
      <c r="B66" s="2"/>
      <c r="C66" s="2"/>
      <c r="D66" s="2"/>
      <c r="E66" s="2"/>
      <c r="F66" s="2"/>
      <c r="G66" s="2"/>
      <c r="H66" s="2"/>
      <c r="I66" s="2"/>
      <c r="J66" s="2"/>
      <c r="K66" s="2"/>
      <c r="L66" s="2"/>
      <c r="M66" s="2"/>
      <c r="N66" s="2"/>
      <c r="O66" s="2"/>
      <c r="P66" s="2"/>
    </row>
    <row r="67" spans="2:18" x14ac:dyDescent="0.4">
      <c r="B67" s="2"/>
      <c r="C67" s="2"/>
      <c r="D67" s="2"/>
      <c r="E67" s="2"/>
      <c r="F67" s="2"/>
      <c r="G67" s="2"/>
      <c r="H67" s="2"/>
      <c r="I67" s="2"/>
      <c r="J67" s="2"/>
      <c r="K67" s="2"/>
      <c r="L67" s="2"/>
      <c r="M67" s="2"/>
      <c r="N67" s="2"/>
      <c r="O67" s="2"/>
      <c r="P67" s="2"/>
      <c r="Q67" s="266"/>
    </row>
    <row r="68" spans="2:18" x14ac:dyDescent="0.4">
      <c r="B68" s="2"/>
      <c r="C68" s="2"/>
      <c r="D68" s="2"/>
      <c r="E68" s="2"/>
      <c r="F68" s="2"/>
      <c r="G68" s="2"/>
      <c r="H68" s="2"/>
      <c r="I68" s="2"/>
      <c r="J68" s="2"/>
      <c r="K68" s="2"/>
      <c r="L68" s="2"/>
      <c r="M68" s="2"/>
      <c r="N68" s="2"/>
      <c r="O68" s="2"/>
      <c r="P68" s="2"/>
    </row>
    <row r="69" spans="2:18" x14ac:dyDescent="0.4">
      <c r="B69" s="2"/>
      <c r="C69" s="2"/>
      <c r="D69" s="2"/>
      <c r="E69" s="2"/>
      <c r="F69" s="2"/>
      <c r="G69" s="2"/>
      <c r="H69" s="2"/>
      <c r="I69" s="2"/>
      <c r="J69" s="2"/>
      <c r="K69" s="2"/>
      <c r="L69" s="2"/>
      <c r="M69" s="2"/>
      <c r="N69" s="2"/>
      <c r="O69" s="2"/>
      <c r="P69" s="2"/>
    </row>
    <row r="70" spans="2:18" x14ac:dyDescent="0.4">
      <c r="B70" s="2"/>
      <c r="C70" s="2"/>
      <c r="D70" s="2"/>
      <c r="E70" s="2"/>
      <c r="F70" s="2"/>
      <c r="G70" s="2"/>
      <c r="H70" s="2"/>
      <c r="I70" s="2"/>
      <c r="J70" s="2"/>
      <c r="K70" s="2"/>
      <c r="L70" s="2"/>
      <c r="M70" s="2"/>
      <c r="N70" s="2"/>
      <c r="O70" s="2"/>
      <c r="P70" s="2"/>
    </row>
    <row r="71" spans="2:18" x14ac:dyDescent="0.4">
      <c r="B71" s="15"/>
      <c r="C71" s="16"/>
      <c r="D71" s="16"/>
      <c r="E71" s="16"/>
      <c r="F71" s="16"/>
      <c r="G71" s="16"/>
      <c r="H71" s="16"/>
      <c r="I71" s="16"/>
      <c r="J71" s="16"/>
      <c r="K71" s="16"/>
      <c r="L71" s="16"/>
      <c r="M71" s="16"/>
      <c r="N71" s="16"/>
      <c r="O71" s="17"/>
      <c r="P71" s="166"/>
    </row>
    <row r="72" spans="2:18" ht="17.25" x14ac:dyDescent="0.4">
      <c r="B72" s="145" t="s">
        <v>34</v>
      </c>
      <c r="C72" s="1092" t="str">
        <f>C2</f>
        <v>Afya Nyota Ya Bonde</v>
      </c>
      <c r="D72" s="1092"/>
      <c r="E72" s="1092"/>
      <c r="F72" s="1092"/>
      <c r="H72" s="911" t="s">
        <v>70</v>
      </c>
      <c r="I72" s="911"/>
      <c r="J72" s="911"/>
      <c r="K72" s="393" t="str">
        <f>K2</f>
        <v>DSD</v>
      </c>
      <c r="L72" s="205"/>
      <c r="M72" s="274" t="s">
        <v>35</v>
      </c>
      <c r="N72" s="1092">
        <f>N2</f>
        <v>0</v>
      </c>
      <c r="O72" s="1092"/>
      <c r="P72" s="166"/>
    </row>
    <row r="73" spans="2:18" x14ac:dyDescent="0.4">
      <c r="B73" s="180"/>
      <c r="C73" s="180"/>
      <c r="D73" s="179"/>
      <c r="E73" s="179"/>
      <c r="F73" s="179"/>
      <c r="G73" s="179"/>
      <c r="H73" s="179"/>
      <c r="I73" s="179"/>
      <c r="J73" s="179"/>
      <c r="K73" s="179"/>
      <c r="L73" s="179"/>
      <c r="M73" s="179"/>
      <c r="N73" s="179"/>
      <c r="O73" s="179"/>
      <c r="P73" s="277"/>
    </row>
    <row r="74" spans="2:18" ht="27.75" customHeight="1" x14ac:dyDescent="0.4">
      <c r="B74" s="1084" t="str">
        <f>_xlfn.CONCAT(K2,": TX_PVLS (Denominator)")</f>
        <v>DSD: TX_PVLS (Denominator)</v>
      </c>
      <c r="C74" s="1085"/>
      <c r="D74" s="1085"/>
      <c r="E74" s="1085"/>
      <c r="F74" s="1085"/>
      <c r="G74" s="1085"/>
      <c r="H74" s="1085"/>
      <c r="I74" s="1085"/>
      <c r="J74" s="1085"/>
      <c r="K74" s="1085"/>
      <c r="L74" s="1085"/>
      <c r="M74" s="1085"/>
      <c r="N74" s="1085"/>
      <c r="O74" s="1085"/>
      <c r="P74" s="1085"/>
    </row>
    <row r="75" spans="2:18" x14ac:dyDescent="0.4">
      <c r="B75" s="947" t="s">
        <v>0</v>
      </c>
      <c r="C75" s="1086"/>
      <c r="D75" s="949" t="s">
        <v>154</v>
      </c>
      <c r="E75" s="950"/>
      <c r="F75" s="950"/>
      <c r="G75" s="950"/>
      <c r="H75" s="950"/>
      <c r="I75" s="950"/>
      <c r="J75" s="950"/>
      <c r="K75" s="950"/>
      <c r="L75" s="950"/>
      <c r="M75" s="950"/>
      <c r="N75" s="950"/>
      <c r="O75" s="950"/>
      <c r="P75" s="951"/>
    </row>
    <row r="76" spans="2:18" ht="21.75" customHeight="1" x14ac:dyDescent="0.4">
      <c r="B76" s="1087"/>
      <c r="C76" s="1088"/>
      <c r="D76" s="1089"/>
      <c r="E76" s="1090"/>
      <c r="F76" s="1090"/>
      <c r="G76" s="1090"/>
      <c r="H76" s="1090"/>
      <c r="I76" s="1090"/>
      <c r="J76" s="1090"/>
      <c r="K76" s="1090"/>
      <c r="L76" s="1090"/>
      <c r="M76" s="1090"/>
      <c r="N76" s="1090"/>
      <c r="O76" s="1090"/>
      <c r="P76" s="1091"/>
    </row>
    <row r="77" spans="2:18" x14ac:dyDescent="0.4">
      <c r="B77" s="77"/>
      <c r="C77" s="78"/>
      <c r="D77" s="307"/>
      <c r="E77" s="307"/>
      <c r="F77" s="307"/>
      <c r="G77" s="307"/>
      <c r="H77" s="307"/>
      <c r="I77" s="307"/>
      <c r="J77" s="307"/>
      <c r="K77" s="307"/>
      <c r="L77" s="307"/>
      <c r="M77" s="307"/>
      <c r="N77" s="307"/>
      <c r="O77" s="307"/>
      <c r="P77" s="276"/>
    </row>
    <row r="78" spans="2:18" ht="27.75" customHeight="1" x14ac:dyDescent="0.4">
      <c r="B78" s="308" t="s">
        <v>2</v>
      </c>
      <c r="C78" s="462" t="str">
        <f>IF(SUM(C90,C101)=0,"subtotal",SUM(C90,C101))</f>
        <v>subtotal</v>
      </c>
      <c r="D78" s="309"/>
      <c r="E78" s="309"/>
      <c r="F78" s="309"/>
      <c r="G78" s="309"/>
      <c r="H78" s="309"/>
      <c r="I78" s="309"/>
      <c r="J78" s="309"/>
      <c r="K78" s="309"/>
      <c r="L78" s="309"/>
      <c r="M78" s="309"/>
      <c r="N78" s="309"/>
      <c r="O78" s="309"/>
      <c r="P78" s="197"/>
    </row>
    <row r="79" spans="2:18" x14ac:dyDescent="0.4">
      <c r="B79" s="82"/>
      <c r="C79" s="83"/>
      <c r="D79" s="309"/>
      <c r="E79" s="309"/>
      <c r="F79" s="309"/>
      <c r="G79" s="309"/>
      <c r="H79" s="309"/>
      <c r="I79" s="309"/>
      <c r="J79" s="309"/>
      <c r="K79" s="309"/>
      <c r="L79" s="309"/>
      <c r="M79" s="309"/>
      <c r="N79" s="309"/>
      <c r="O79" s="309"/>
      <c r="P79" s="197"/>
    </row>
    <row r="80" spans="2:18" ht="31.5" customHeight="1" x14ac:dyDescent="0.4">
      <c r="B80" s="1075" t="s">
        <v>3</v>
      </c>
      <c r="C80" s="1076"/>
      <c r="D80" s="940" t="s">
        <v>155</v>
      </c>
      <c r="E80" s="1077"/>
      <c r="F80" s="1077"/>
      <c r="G80" s="1077"/>
      <c r="H80" s="1077"/>
      <c r="I80" s="1077"/>
      <c r="J80" s="1077"/>
      <c r="K80" s="1077"/>
      <c r="L80" s="1077"/>
      <c r="M80" s="1077"/>
      <c r="N80" s="1077"/>
      <c r="O80" s="1077"/>
      <c r="P80" s="276"/>
    </row>
    <row r="81" spans="2:18" ht="15" x14ac:dyDescent="0.4">
      <c r="B81" s="1055" t="s">
        <v>150</v>
      </c>
      <c r="C81" s="1056"/>
      <c r="D81" s="1056"/>
      <c r="E81" s="1056"/>
      <c r="F81" s="1056"/>
      <c r="G81" s="1056"/>
      <c r="H81" s="1056"/>
      <c r="I81" s="1056"/>
      <c r="J81" s="1056"/>
      <c r="K81" s="1056"/>
      <c r="L81" s="1056"/>
      <c r="M81" s="1056"/>
      <c r="N81" s="1056"/>
      <c r="O81" s="1056"/>
      <c r="P81" s="1057"/>
      <c r="R81" s="266"/>
    </row>
    <row r="82" spans="2:18" ht="27.75" x14ac:dyDescent="0.4">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4">
      <c r="B83" s="187"/>
      <c r="C83" s="186"/>
      <c r="D83" s="166"/>
      <c r="E83" s="186"/>
      <c r="F83" s="166"/>
      <c r="G83" s="186"/>
      <c r="H83" s="166"/>
      <c r="I83" s="186"/>
      <c r="J83" s="166"/>
      <c r="K83" s="186"/>
      <c r="L83" s="166"/>
      <c r="M83" s="186"/>
      <c r="N83" s="166"/>
      <c r="O83" s="166"/>
      <c r="P83" s="185"/>
      <c r="Q83" s="266"/>
    </row>
    <row r="84" spans="2:18" ht="25.5" customHeight="1" x14ac:dyDescent="0.4">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4">
      <c r="B85" s="29"/>
      <c r="C85" s="463"/>
      <c r="D85" s="463"/>
      <c r="E85" s="463"/>
      <c r="F85" s="463"/>
      <c r="G85" s="463"/>
      <c r="H85" s="463"/>
      <c r="I85" s="463"/>
      <c r="J85" s="463"/>
      <c r="K85" s="463"/>
      <c r="L85" s="463"/>
      <c r="M85" s="463"/>
      <c r="N85" s="463"/>
      <c r="O85" s="463"/>
      <c r="P85" s="537"/>
    </row>
    <row r="86" spans="2:18" x14ac:dyDescent="0.4">
      <c r="B86" s="184"/>
      <c r="C86" s="464"/>
      <c r="D86" s="465"/>
      <c r="E86" s="464"/>
      <c r="F86" s="465"/>
      <c r="G86" s="464"/>
      <c r="H86" s="465"/>
      <c r="I86" s="464"/>
      <c r="J86" s="465"/>
      <c r="K86" s="464"/>
      <c r="L86" s="465"/>
      <c r="M86" s="464"/>
      <c r="N86" s="465"/>
      <c r="O86" s="465"/>
      <c r="P86" s="538"/>
    </row>
    <row r="87" spans="2:18" ht="27.75" customHeight="1" x14ac:dyDescent="0.4">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4">
      <c r="B88" s="29"/>
      <c r="C88" s="25"/>
      <c r="D88" s="25"/>
      <c r="E88" s="25"/>
      <c r="F88" s="25"/>
      <c r="G88" s="25"/>
      <c r="H88" s="25"/>
      <c r="I88" s="25"/>
      <c r="J88" s="25"/>
      <c r="K88" s="25"/>
      <c r="L88" s="25"/>
      <c r="M88" s="25"/>
      <c r="N88" s="25"/>
      <c r="O88" s="25"/>
      <c r="P88" s="181"/>
    </row>
    <row r="89" spans="2:18" x14ac:dyDescent="0.4">
      <c r="B89" s="306"/>
      <c r="C89" s="31"/>
      <c r="D89" s="307"/>
      <c r="E89" s="307"/>
      <c r="F89" s="307"/>
      <c r="G89" s="307"/>
      <c r="H89" s="307"/>
      <c r="I89" s="307"/>
      <c r="J89" s="307"/>
      <c r="K89" s="307"/>
      <c r="L89" s="307"/>
      <c r="M89" s="307"/>
      <c r="N89" s="307"/>
      <c r="O89" s="307"/>
      <c r="P89" s="276"/>
    </row>
    <row r="90" spans="2:18" ht="28.5" customHeight="1" x14ac:dyDescent="0.4">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4">
      <c r="B91" s="304"/>
      <c r="C91" s="83"/>
      <c r="D91" s="310"/>
      <c r="E91" s="310"/>
      <c r="F91" s="310"/>
      <c r="G91" s="310"/>
      <c r="H91" s="310"/>
      <c r="I91" s="310"/>
      <c r="J91" s="310"/>
      <c r="K91" s="310"/>
      <c r="L91" s="310"/>
      <c r="M91" s="310"/>
      <c r="N91" s="310"/>
      <c r="O91" s="310"/>
      <c r="P91" s="245"/>
    </row>
    <row r="92" spans="2:18" ht="15" x14ac:dyDescent="0.4">
      <c r="B92" s="1055" t="s">
        <v>151</v>
      </c>
      <c r="C92" s="1056"/>
      <c r="D92" s="1056"/>
      <c r="E92" s="1056"/>
      <c r="F92" s="1056"/>
      <c r="G92" s="1056"/>
      <c r="H92" s="1056"/>
      <c r="I92" s="1056"/>
      <c r="J92" s="1056"/>
      <c r="K92" s="1056"/>
      <c r="L92" s="1056"/>
      <c r="M92" s="1056"/>
      <c r="N92" s="1056"/>
      <c r="O92" s="1056"/>
      <c r="P92" s="1057"/>
    </row>
    <row r="93" spans="2:18" ht="27.75" x14ac:dyDescent="0.4">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4">
      <c r="B94" s="187"/>
      <c r="C94" s="186"/>
      <c r="D94" s="166"/>
      <c r="E94" s="186"/>
      <c r="F94" s="166"/>
      <c r="G94" s="186"/>
      <c r="H94" s="166"/>
      <c r="I94" s="186"/>
      <c r="J94" s="166"/>
      <c r="K94" s="186"/>
      <c r="L94" s="166"/>
      <c r="M94" s="186"/>
      <c r="N94" s="166"/>
      <c r="O94" s="166"/>
      <c r="P94" s="185"/>
    </row>
    <row r="95" spans="2:18" ht="30.75" customHeight="1" x14ac:dyDescent="0.4">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4">
      <c r="B96" s="29"/>
      <c r="C96" s="463"/>
      <c r="D96" s="463"/>
      <c r="E96" s="463"/>
      <c r="F96" s="463"/>
      <c r="G96" s="463"/>
      <c r="H96" s="463"/>
      <c r="I96" s="463"/>
      <c r="J96" s="463"/>
      <c r="K96" s="463"/>
      <c r="L96" s="463"/>
      <c r="M96" s="463"/>
      <c r="N96" s="463"/>
      <c r="O96" s="463"/>
      <c r="P96" s="537"/>
      <c r="R96" s="266"/>
    </row>
    <row r="97" spans="2:18" x14ac:dyDescent="0.4">
      <c r="B97" s="184"/>
      <c r="C97" s="464"/>
      <c r="D97" s="465"/>
      <c r="E97" s="464"/>
      <c r="F97" s="465"/>
      <c r="G97" s="464"/>
      <c r="H97" s="465"/>
      <c r="I97" s="464"/>
      <c r="J97" s="465"/>
      <c r="K97" s="464"/>
      <c r="L97" s="465"/>
      <c r="M97" s="464"/>
      <c r="N97" s="465"/>
      <c r="O97" s="465"/>
      <c r="P97" s="538"/>
    </row>
    <row r="98" spans="2:18" ht="27.75" customHeight="1" x14ac:dyDescent="0.4">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4">
      <c r="B99" s="29"/>
      <c r="C99" s="25"/>
      <c r="D99" s="25"/>
      <c r="E99" s="25"/>
      <c r="F99" s="25"/>
      <c r="G99" s="25"/>
      <c r="H99" s="25"/>
      <c r="I99" s="25"/>
      <c r="J99" s="25"/>
      <c r="K99" s="25"/>
      <c r="L99" s="25"/>
      <c r="M99" s="25"/>
      <c r="N99" s="25"/>
      <c r="O99" s="25"/>
      <c r="P99" s="181"/>
    </row>
    <row r="100" spans="2:18" x14ac:dyDescent="0.4">
      <c r="B100" s="306"/>
      <c r="C100" s="31"/>
      <c r="D100" s="307"/>
      <c r="E100" s="307"/>
      <c r="F100" s="307"/>
      <c r="G100" s="307"/>
      <c r="H100" s="307"/>
      <c r="I100" s="307"/>
      <c r="J100" s="307"/>
      <c r="K100" s="307"/>
      <c r="L100" s="307"/>
      <c r="M100" s="307"/>
      <c r="N100" s="307"/>
      <c r="O100" s="307"/>
      <c r="P100" s="276"/>
    </row>
    <row r="101" spans="2:18" ht="35.25" customHeight="1" x14ac:dyDescent="0.4">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4">
      <c r="B102" s="304"/>
      <c r="C102" s="83"/>
      <c r="D102" s="310"/>
      <c r="E102" s="310"/>
      <c r="F102" s="310"/>
      <c r="G102" s="310"/>
      <c r="H102" s="310"/>
      <c r="I102" s="310"/>
      <c r="J102" s="310"/>
      <c r="K102" s="310"/>
      <c r="L102" s="310"/>
      <c r="M102" s="310"/>
      <c r="N102" s="310"/>
      <c r="O102" s="310"/>
      <c r="P102" s="245"/>
    </row>
    <row r="103" spans="2:18" x14ac:dyDescent="0.4">
      <c r="B103" s="1095" t="s">
        <v>3</v>
      </c>
      <c r="C103" s="1096"/>
      <c r="D103" s="1069" t="s">
        <v>158</v>
      </c>
      <c r="E103" s="1070"/>
      <c r="F103" s="1070"/>
      <c r="G103" s="1070"/>
      <c r="H103" s="1070"/>
      <c r="I103" s="1070"/>
      <c r="J103" s="1070"/>
      <c r="K103" s="1070"/>
      <c r="L103" s="1070"/>
      <c r="M103" s="1070"/>
      <c r="N103" s="1070"/>
      <c r="O103" s="1070"/>
      <c r="P103" s="1071"/>
    </row>
    <row r="104" spans="2:18" x14ac:dyDescent="0.4">
      <c r="B104" s="862"/>
      <c r="C104" s="1035"/>
      <c r="D104" s="1072"/>
      <c r="E104" s="1073"/>
      <c r="F104" s="1073"/>
      <c r="G104" s="1073"/>
      <c r="H104" s="1073"/>
      <c r="I104" s="1073"/>
      <c r="J104" s="1073"/>
      <c r="K104" s="1073"/>
      <c r="L104" s="1073"/>
      <c r="M104" s="1073"/>
      <c r="N104" s="1073"/>
      <c r="O104" s="1073"/>
      <c r="P104" s="1074"/>
    </row>
    <row r="105" spans="2:18" x14ac:dyDescent="0.4">
      <c r="B105" s="308"/>
      <c r="C105" s="78"/>
      <c r="D105" s="183" t="s">
        <v>150</v>
      </c>
      <c r="E105" s="307"/>
      <c r="F105" s="305" t="s">
        <v>151</v>
      </c>
      <c r="G105" s="307"/>
      <c r="H105" s="307"/>
      <c r="I105" s="307"/>
      <c r="J105" s="307"/>
      <c r="K105" s="307"/>
      <c r="L105" s="307"/>
      <c r="M105" s="307"/>
      <c r="N105" s="307"/>
      <c r="O105" s="307"/>
      <c r="P105" s="276"/>
    </row>
    <row r="106" spans="2:18" ht="27.75" customHeight="1" x14ac:dyDescent="0.4">
      <c r="B106" s="1022" t="s">
        <v>152</v>
      </c>
      <c r="C106" s="1023"/>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4">
      <c r="B107" s="284"/>
      <c r="C107" s="59"/>
      <c r="F107" s="309"/>
      <c r="G107" s="309"/>
      <c r="H107" s="309"/>
      <c r="I107" s="309"/>
      <c r="J107" s="309"/>
      <c r="K107" s="309"/>
      <c r="L107" s="309"/>
      <c r="M107" s="309"/>
      <c r="N107" s="309"/>
      <c r="O107" s="309"/>
      <c r="P107" s="197"/>
    </row>
    <row r="108" spans="2:18" x14ac:dyDescent="0.4">
      <c r="B108" s="77"/>
      <c r="C108" s="78"/>
      <c r="D108" s="183"/>
      <c r="E108" s="307"/>
      <c r="F108" s="305"/>
      <c r="G108" s="307"/>
      <c r="H108" s="307"/>
      <c r="I108" s="307"/>
      <c r="J108" s="307"/>
      <c r="K108" s="307"/>
      <c r="L108" s="307"/>
      <c r="M108" s="307"/>
      <c r="N108" s="307"/>
      <c r="O108" s="307"/>
      <c r="P108" s="276"/>
      <c r="R108" s="266"/>
    </row>
    <row r="109" spans="2:18" ht="30.75" customHeight="1" x14ac:dyDescent="0.4">
      <c r="B109" s="1022" t="s">
        <v>122</v>
      </c>
      <c r="C109" s="1023"/>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4">
      <c r="B110" s="29"/>
      <c r="C110" s="25"/>
      <c r="D110" s="25"/>
      <c r="E110" s="25"/>
      <c r="F110" s="25"/>
      <c r="G110" s="25"/>
      <c r="H110" s="25"/>
      <c r="I110" s="25"/>
      <c r="J110" s="25"/>
      <c r="K110" s="25"/>
      <c r="L110" s="25"/>
      <c r="M110" s="25"/>
      <c r="N110" s="25"/>
      <c r="O110" s="25"/>
      <c r="P110" s="26"/>
      <c r="Q110" s="266"/>
    </row>
    <row r="111" spans="2:18" x14ac:dyDescent="0.4">
      <c r="B111" s="1095" t="s">
        <v>3</v>
      </c>
      <c r="C111" s="1096"/>
      <c r="D111" s="1078" t="s">
        <v>153</v>
      </c>
      <c r="E111" s="1079"/>
      <c r="F111" s="1079"/>
      <c r="G111" s="1079"/>
      <c r="H111" s="1079"/>
      <c r="I111" s="1079"/>
      <c r="J111" s="1079"/>
      <c r="K111" s="1079"/>
      <c r="L111" s="1079"/>
      <c r="M111" s="1079"/>
      <c r="N111" s="1079"/>
      <c r="O111" s="1079"/>
      <c r="P111" s="1080"/>
    </row>
    <row r="112" spans="2:18" ht="18.75" customHeight="1" x14ac:dyDescent="0.4">
      <c r="B112" s="1097"/>
      <c r="C112" s="1098"/>
      <c r="D112" s="1099"/>
      <c r="E112" s="1100"/>
      <c r="F112" s="1100"/>
      <c r="G112" s="1100"/>
      <c r="H112" s="1100"/>
      <c r="I112" s="1100"/>
      <c r="J112" s="1100"/>
      <c r="K112" s="1100"/>
      <c r="L112" s="1100"/>
      <c r="M112" s="1100"/>
      <c r="N112" s="1100"/>
      <c r="O112" s="1100"/>
      <c r="P112" s="1101"/>
    </row>
    <row r="113" spans="1:17" x14ac:dyDescent="0.4">
      <c r="B113" s="306"/>
      <c r="C113" s="78"/>
      <c r="D113" s="20"/>
      <c r="E113" s="20"/>
      <c r="F113" s="20"/>
      <c r="G113" s="183" t="s">
        <v>150</v>
      </c>
      <c r="H113" s="307"/>
      <c r="I113" s="305" t="s">
        <v>151</v>
      </c>
      <c r="J113" s="307"/>
      <c r="K113" s="307"/>
      <c r="L113" s="307"/>
      <c r="M113" s="307"/>
      <c r="N113" s="307"/>
      <c r="O113" s="307"/>
      <c r="P113" s="411"/>
    </row>
    <row r="114" spans="1:17" ht="24.75" customHeight="1" x14ac:dyDescent="0.4">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4">
      <c r="B115" s="312"/>
      <c r="C115" s="313"/>
      <c r="D115" s="161"/>
      <c r="E115" s="161"/>
      <c r="F115" s="161"/>
      <c r="G115" s="25"/>
      <c r="H115" s="25"/>
      <c r="I115" s="310"/>
      <c r="J115" s="310"/>
      <c r="K115" s="310"/>
      <c r="L115" s="310"/>
      <c r="M115" s="310"/>
      <c r="N115" s="310"/>
      <c r="O115" s="310"/>
      <c r="P115" s="245"/>
    </row>
    <row r="116" spans="1:17" x14ac:dyDescent="0.4">
      <c r="B116" s="33"/>
      <c r="C116" s="180"/>
      <c r="G116" s="186"/>
      <c r="H116" s="309"/>
      <c r="I116" s="314"/>
      <c r="J116" s="309"/>
      <c r="K116" s="309"/>
      <c r="L116" s="309"/>
      <c r="M116" s="309"/>
      <c r="N116" s="309"/>
      <c r="O116" s="309"/>
      <c r="P116" s="197"/>
    </row>
    <row r="117" spans="1:17" ht="25.5" customHeight="1" x14ac:dyDescent="0.4">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4">
      <c r="B118" s="29"/>
      <c r="C118" s="25"/>
      <c r="D118" s="25"/>
      <c r="E118" s="25"/>
      <c r="F118" s="25"/>
      <c r="G118" s="25"/>
      <c r="H118" s="25"/>
      <c r="I118" s="25"/>
      <c r="J118" s="25"/>
      <c r="K118" s="25"/>
      <c r="L118" s="25"/>
      <c r="M118" s="25"/>
      <c r="N118" s="25"/>
      <c r="O118" s="25"/>
      <c r="P118" s="26"/>
    </row>
    <row r="119" spans="1:17" s="102" customFormat="1" x14ac:dyDescent="0.4">
      <c r="A119" s="1"/>
      <c r="B119" s="33"/>
      <c r="C119" s="180"/>
      <c r="D119" s="1"/>
      <c r="E119" s="1"/>
      <c r="F119" s="1"/>
      <c r="G119" s="186"/>
      <c r="H119" s="309"/>
      <c r="I119" s="314"/>
      <c r="J119" s="309"/>
      <c r="K119" s="309"/>
      <c r="L119" s="309"/>
      <c r="M119" s="309"/>
      <c r="N119" s="309"/>
      <c r="O119" s="309"/>
      <c r="P119" s="197"/>
      <c r="Q119" s="1"/>
    </row>
    <row r="120" spans="1:17" ht="30" customHeight="1" x14ac:dyDescent="0.4">
      <c r="B120" s="39"/>
      <c r="C120" s="1093" t="s">
        <v>44</v>
      </c>
      <c r="D120" s="1093"/>
      <c r="G120" s="583">
        <f>SUMPRODUCT(($G$2=TX_PVLS!$E$2:$E$350)*(TX_PVLS!EQ$2:EQ$350))</f>
        <v>0</v>
      </c>
      <c r="I120" s="583">
        <f>SUMPRODUCT(($G$2=TX_PVLS!$E$2:$E$350)*(TX_PVLS!ER$2:ER$350))</f>
        <v>0</v>
      </c>
      <c r="J120" s="309"/>
      <c r="K120" s="309"/>
      <c r="L120" s="309"/>
      <c r="M120" s="309"/>
      <c r="N120" s="309"/>
      <c r="O120" s="309"/>
      <c r="P120" s="197"/>
    </row>
    <row r="121" spans="1:17" x14ac:dyDescent="0.4">
      <c r="B121" s="29"/>
      <c r="C121" s="25"/>
      <c r="D121" s="25"/>
      <c r="E121" s="25"/>
      <c r="F121" s="25"/>
      <c r="G121" s="25"/>
      <c r="H121" s="25"/>
      <c r="I121" s="25"/>
      <c r="J121" s="25"/>
      <c r="K121" s="25"/>
      <c r="L121" s="25"/>
      <c r="M121" s="25"/>
      <c r="N121" s="25"/>
      <c r="O121" s="25"/>
      <c r="P121" s="26"/>
      <c r="Q121" s="102"/>
    </row>
    <row r="122" spans="1:17" x14ac:dyDescent="0.4">
      <c r="B122" s="33"/>
      <c r="C122" s="180"/>
      <c r="G122" s="186"/>
      <c r="H122" s="309"/>
      <c r="I122" s="314"/>
      <c r="J122" s="309"/>
      <c r="K122" s="309"/>
      <c r="L122" s="309"/>
      <c r="M122" s="309"/>
      <c r="N122" s="309"/>
      <c r="O122" s="309"/>
      <c r="P122" s="197"/>
      <c r="Q122" s="102"/>
    </row>
    <row r="123" spans="1:17" ht="27" customHeight="1" x14ac:dyDescent="0.4">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4">
      <c r="B124" s="29"/>
      <c r="C124" s="25"/>
      <c r="D124" s="25"/>
      <c r="E124" s="25"/>
      <c r="F124" s="25"/>
      <c r="G124" s="25"/>
      <c r="H124" s="25"/>
      <c r="I124" s="25"/>
      <c r="J124" s="25"/>
      <c r="K124" s="25"/>
      <c r="L124" s="25"/>
      <c r="M124" s="25"/>
      <c r="N124" s="25"/>
      <c r="O124" s="25"/>
      <c r="P124" s="26"/>
    </row>
    <row r="125" spans="1:17" x14ac:dyDescent="0.4">
      <c r="B125" s="33"/>
      <c r="C125" s="180"/>
      <c r="G125" s="186"/>
      <c r="H125" s="309"/>
      <c r="I125" s="314"/>
      <c r="J125" s="309"/>
      <c r="K125" s="309"/>
      <c r="L125" s="309"/>
      <c r="M125" s="309"/>
      <c r="N125" s="309"/>
      <c r="O125" s="309"/>
      <c r="P125" s="197"/>
    </row>
    <row r="126" spans="1:17" ht="27.75" customHeight="1" x14ac:dyDescent="0.4">
      <c r="B126" s="1066" t="s">
        <v>1224</v>
      </c>
      <c r="C126" s="1094"/>
      <c r="D126" s="1094"/>
      <c r="G126" s="583">
        <f>SUMPRODUCT(($G$2=TX_PVLS!$E$2:$E$350)*(TX_PVLS!EU$2:EU$350))</f>
        <v>0</v>
      </c>
      <c r="I126" s="583">
        <f>SUMPRODUCT(($G$2=TX_PVLS!$E$2:$E$350)*(TX_PVLS!EV$2:EV$350))</f>
        <v>0</v>
      </c>
      <c r="J126" s="309"/>
      <c r="K126" s="309"/>
      <c r="L126" s="309"/>
      <c r="M126" s="309"/>
      <c r="N126" s="309"/>
      <c r="O126" s="309"/>
      <c r="P126" s="197"/>
    </row>
    <row r="127" spans="1:17" x14ac:dyDescent="0.4">
      <c r="B127" s="29"/>
      <c r="C127" s="25"/>
      <c r="D127" s="25"/>
      <c r="E127" s="25"/>
      <c r="F127" s="25"/>
      <c r="G127" s="25"/>
      <c r="H127" s="25"/>
      <c r="I127" s="25"/>
      <c r="J127" s="25"/>
      <c r="K127" s="25"/>
      <c r="L127" s="25"/>
      <c r="M127" s="25"/>
      <c r="N127" s="25"/>
      <c r="O127" s="25"/>
      <c r="P127" s="26"/>
    </row>
    <row r="128" spans="1:17" x14ac:dyDescent="0.4">
      <c r="B128" s="974"/>
      <c r="C128" s="170"/>
      <c r="D128" s="170"/>
      <c r="E128" s="170"/>
      <c r="F128" s="170"/>
      <c r="G128" s="170"/>
      <c r="H128" s="170"/>
      <c r="I128" s="170"/>
      <c r="J128" s="170"/>
      <c r="K128" s="170"/>
      <c r="L128" s="170"/>
      <c r="M128" s="170"/>
      <c r="N128" s="170"/>
      <c r="O128" s="170"/>
      <c r="P128" s="170"/>
    </row>
    <row r="129" spans="1:18" x14ac:dyDescent="0.4">
      <c r="B129" s="974"/>
      <c r="C129" s="933"/>
      <c r="D129" s="933"/>
      <c r="E129" s="934"/>
      <c r="F129" s="934"/>
      <c r="G129" s="934"/>
      <c r="H129" s="934"/>
      <c r="I129" s="934"/>
      <c r="J129" s="934"/>
      <c r="K129" s="934"/>
      <c r="L129" s="934"/>
      <c r="M129" s="934"/>
      <c r="N129" s="934"/>
      <c r="O129" s="934"/>
      <c r="P129" s="934"/>
    </row>
    <row r="130" spans="1:18" x14ac:dyDescent="0.4">
      <c r="B130" s="175"/>
      <c r="C130" s="174"/>
      <c r="D130" s="173"/>
      <c r="E130" s="174"/>
      <c r="F130" s="173"/>
      <c r="G130" s="174"/>
      <c r="H130" s="173"/>
      <c r="I130" s="174"/>
      <c r="J130" s="173"/>
      <c r="K130" s="174"/>
      <c r="L130" s="173"/>
      <c r="M130" s="174"/>
      <c r="N130" s="173"/>
      <c r="O130" s="174"/>
      <c r="P130" s="173"/>
    </row>
    <row r="131" spans="1:18" x14ac:dyDescent="0.4">
      <c r="A131" s="102"/>
      <c r="B131" s="178"/>
      <c r="C131" s="172"/>
      <c r="D131" s="176"/>
      <c r="E131" s="172"/>
      <c r="F131" s="176"/>
      <c r="G131" s="172"/>
      <c r="H131" s="176"/>
      <c r="I131" s="172"/>
      <c r="J131" s="176"/>
      <c r="K131" s="172"/>
      <c r="L131" s="176"/>
      <c r="M131" s="172"/>
      <c r="N131" s="176"/>
      <c r="O131" s="176"/>
      <c r="P131" s="176"/>
    </row>
    <row r="132" spans="1:18" x14ac:dyDescent="0.4">
      <c r="B132" s="171"/>
      <c r="C132" s="177"/>
      <c r="D132" s="177"/>
      <c r="E132" s="177"/>
      <c r="F132" s="177"/>
      <c r="G132" s="177"/>
      <c r="H132" s="177"/>
      <c r="I132" s="177"/>
      <c r="J132" s="177"/>
      <c r="K132" s="177"/>
      <c r="L132" s="177"/>
      <c r="M132" s="177"/>
      <c r="N132" s="177"/>
      <c r="O132" s="177"/>
      <c r="P132" s="177"/>
    </row>
    <row r="133" spans="1:18" x14ac:dyDescent="0.4">
      <c r="B133" s="170"/>
      <c r="C133" s="170"/>
      <c r="D133" s="170"/>
      <c r="E133" s="170"/>
      <c r="F133" s="170"/>
      <c r="G133" s="170"/>
      <c r="H133" s="170"/>
      <c r="I133" s="170"/>
      <c r="J133" s="170"/>
      <c r="K133" s="170"/>
      <c r="L133" s="170"/>
      <c r="M133" s="170"/>
      <c r="N133" s="170"/>
      <c r="O133" s="170"/>
      <c r="P133" s="170"/>
    </row>
    <row r="134" spans="1:18" x14ac:dyDescent="0.4">
      <c r="B134" s="178"/>
      <c r="C134" s="172"/>
      <c r="D134" s="176"/>
      <c r="E134" s="172"/>
      <c r="F134" s="176"/>
      <c r="G134" s="172"/>
      <c r="H134" s="176"/>
      <c r="I134" s="172"/>
      <c r="J134" s="176"/>
      <c r="K134" s="172"/>
      <c r="L134" s="176"/>
      <c r="M134" s="172"/>
      <c r="N134" s="176"/>
      <c r="O134" s="176"/>
      <c r="P134" s="176"/>
      <c r="R134" s="266"/>
    </row>
    <row r="135" spans="1:18" x14ac:dyDescent="0.4">
      <c r="B135" s="171"/>
      <c r="C135" s="177"/>
      <c r="D135" s="177"/>
      <c r="E135" s="177"/>
      <c r="F135" s="177"/>
      <c r="G135" s="177"/>
      <c r="H135" s="177"/>
      <c r="I135" s="177"/>
      <c r="J135" s="177"/>
      <c r="K135" s="177"/>
      <c r="L135" s="177"/>
      <c r="M135" s="177"/>
      <c r="N135" s="177"/>
      <c r="O135" s="177"/>
      <c r="P135" s="177"/>
    </row>
    <row r="136" spans="1:18" ht="8" customHeight="1" x14ac:dyDescent="0.4">
      <c r="B136" s="170"/>
      <c r="C136" s="170"/>
      <c r="D136" s="170"/>
      <c r="E136" s="170"/>
      <c r="F136" s="170"/>
      <c r="G136" s="170"/>
      <c r="H136" s="170"/>
      <c r="I136" s="170"/>
      <c r="J136" s="170"/>
      <c r="K136" s="170"/>
      <c r="L136" s="170"/>
      <c r="M136" s="170"/>
      <c r="N136" s="170"/>
      <c r="O136" s="170"/>
      <c r="P136" s="170"/>
      <c r="Q136" s="266"/>
    </row>
    <row r="137" spans="1:18" ht="26.25" customHeight="1" x14ac:dyDescent="0.4">
      <c r="B137" s="974"/>
      <c r="C137" s="170"/>
      <c r="D137" s="170"/>
      <c r="E137" s="170"/>
      <c r="F137" s="170"/>
      <c r="G137" s="170"/>
      <c r="H137" s="170"/>
      <c r="I137" s="170"/>
      <c r="J137" s="170"/>
      <c r="K137" s="170"/>
      <c r="L137" s="170"/>
      <c r="M137" s="170"/>
      <c r="N137" s="170"/>
      <c r="O137" s="170"/>
      <c r="P137" s="170"/>
    </row>
    <row r="138" spans="1:18" ht="7.5" customHeight="1" x14ac:dyDescent="0.4">
      <c r="B138" s="974"/>
      <c r="C138" s="933"/>
      <c r="D138" s="933"/>
      <c r="E138" s="934"/>
      <c r="F138" s="934"/>
      <c r="G138" s="934"/>
      <c r="H138" s="934"/>
      <c r="I138" s="934"/>
      <c r="J138" s="934"/>
      <c r="K138" s="934"/>
      <c r="L138" s="934"/>
      <c r="M138" s="934"/>
      <c r="N138" s="934"/>
      <c r="O138" s="981"/>
      <c r="P138" s="981"/>
    </row>
    <row r="139" spans="1:18" ht="8.75" customHeight="1" x14ac:dyDescent="0.4">
      <c r="B139" s="175"/>
      <c r="C139" s="174"/>
      <c r="D139" s="173"/>
      <c r="E139" s="174"/>
      <c r="F139" s="173"/>
      <c r="G139" s="174"/>
      <c r="H139" s="173"/>
      <c r="I139" s="174"/>
      <c r="J139" s="173"/>
      <c r="K139" s="174"/>
      <c r="L139" s="173"/>
      <c r="M139" s="174"/>
      <c r="N139" s="173"/>
      <c r="O139" s="174"/>
      <c r="P139" s="173"/>
    </row>
    <row r="140" spans="1:18" ht="26" customHeight="1" x14ac:dyDescent="0.4">
      <c r="B140" s="178"/>
      <c r="C140" s="172"/>
      <c r="D140" s="176"/>
      <c r="E140" s="172"/>
      <c r="F140" s="176"/>
      <c r="G140" s="172"/>
      <c r="H140" s="176"/>
      <c r="I140" s="172"/>
      <c r="J140" s="176"/>
      <c r="K140" s="172"/>
      <c r="L140" s="176"/>
      <c r="M140" s="172"/>
      <c r="N140" s="176"/>
      <c r="O140" s="176"/>
      <c r="P140" s="176"/>
    </row>
    <row r="141" spans="1:18" ht="7.5" customHeight="1" x14ac:dyDescent="0.4">
      <c r="B141" s="171"/>
      <c r="C141" s="177"/>
      <c r="D141" s="177"/>
      <c r="E141" s="177"/>
      <c r="F141" s="177"/>
      <c r="G141" s="177"/>
      <c r="H141" s="177"/>
      <c r="I141" s="177"/>
      <c r="J141" s="177"/>
      <c r="K141" s="177"/>
      <c r="L141" s="177"/>
      <c r="M141" s="177"/>
      <c r="N141" s="177"/>
      <c r="O141" s="177"/>
      <c r="P141" s="177"/>
    </row>
    <row r="142" spans="1:18" ht="8.75" customHeight="1" x14ac:dyDescent="0.4">
      <c r="B142" s="170"/>
      <c r="C142" s="170"/>
      <c r="D142" s="170"/>
      <c r="E142" s="170"/>
      <c r="F142" s="170"/>
      <c r="G142" s="170"/>
      <c r="H142" s="170"/>
      <c r="I142" s="170"/>
      <c r="J142" s="170"/>
      <c r="K142" s="170"/>
      <c r="L142" s="170"/>
      <c r="M142" s="170"/>
      <c r="N142" s="170"/>
      <c r="O142" s="170"/>
      <c r="P142" s="170"/>
    </row>
    <row r="143" spans="1:18" ht="26.25" customHeight="1" x14ac:dyDescent="0.4">
      <c r="B143" s="178"/>
      <c r="C143" s="172"/>
      <c r="D143" s="176"/>
      <c r="E143" s="172"/>
      <c r="F143" s="176"/>
      <c r="G143" s="172"/>
      <c r="H143" s="176"/>
      <c r="I143" s="172"/>
      <c r="J143" s="176"/>
      <c r="K143" s="172"/>
      <c r="L143" s="176"/>
      <c r="M143" s="172"/>
      <c r="N143" s="176"/>
      <c r="O143" s="176"/>
      <c r="P143" s="176"/>
    </row>
    <row r="144" spans="1:18" ht="9.5" customHeight="1" x14ac:dyDescent="0.4">
      <c r="B144" s="171"/>
      <c r="C144" s="177"/>
      <c r="D144" s="177"/>
      <c r="E144" s="177"/>
      <c r="F144" s="177"/>
      <c r="G144" s="177"/>
      <c r="H144" s="177"/>
      <c r="I144" s="177"/>
      <c r="J144" s="177"/>
      <c r="K144" s="177"/>
      <c r="L144" s="177"/>
      <c r="M144" s="177"/>
      <c r="N144" s="177"/>
      <c r="O144" s="177"/>
      <c r="P144" s="177"/>
    </row>
    <row r="145" spans="2:16" ht="8" customHeight="1" x14ac:dyDescent="0.4">
      <c r="B145" s="170"/>
      <c r="C145" s="170"/>
      <c r="D145" s="170"/>
      <c r="E145" s="170"/>
      <c r="F145" s="170"/>
      <c r="G145" s="170"/>
      <c r="H145" s="170"/>
      <c r="I145" s="170"/>
      <c r="J145" s="170"/>
      <c r="K145" s="170"/>
      <c r="L145" s="170"/>
      <c r="M145" s="170"/>
      <c r="N145" s="170"/>
      <c r="O145" s="170"/>
      <c r="P145" s="170"/>
    </row>
    <row r="146" spans="2:16" ht="19.25" customHeight="1" x14ac:dyDescent="0.4">
      <c r="B146" s="170"/>
      <c r="C146" s="170"/>
      <c r="D146" s="170"/>
      <c r="E146" s="170"/>
      <c r="F146" s="170"/>
      <c r="G146" s="170"/>
      <c r="H146" s="170"/>
      <c r="I146" s="170"/>
      <c r="J146" s="170"/>
      <c r="K146" s="170"/>
      <c r="L146" s="170"/>
      <c r="M146" s="170"/>
      <c r="N146" s="170"/>
      <c r="O146" s="170"/>
      <c r="P146" s="170"/>
    </row>
    <row r="147" spans="2:16" ht="20.25" customHeight="1" x14ac:dyDescent="0.4">
      <c r="B147" s="171"/>
      <c r="C147" s="177"/>
      <c r="D147" s="170"/>
      <c r="E147" s="170"/>
      <c r="F147" s="170"/>
      <c r="G147" s="170"/>
      <c r="H147" s="170"/>
      <c r="I147" s="170"/>
      <c r="J147" s="170"/>
      <c r="K147" s="170"/>
      <c r="L147" s="170"/>
      <c r="M147" s="170"/>
      <c r="N147" s="170"/>
      <c r="O147" s="170"/>
      <c r="P147" s="170"/>
    </row>
    <row r="148" spans="2:16" ht="11" customHeight="1" x14ac:dyDescent="0.4">
      <c r="B148" s="170"/>
      <c r="C148" s="170"/>
      <c r="D148" s="170"/>
      <c r="E148" s="170"/>
      <c r="F148" s="170"/>
      <c r="G148" s="170"/>
      <c r="H148" s="170"/>
      <c r="I148" s="170"/>
      <c r="J148" s="170"/>
      <c r="K148" s="170"/>
      <c r="L148" s="170"/>
      <c r="M148" s="170"/>
      <c r="N148" s="170"/>
      <c r="O148" s="170"/>
      <c r="P148" s="170"/>
    </row>
    <row r="149" spans="2:16" ht="21.75" customHeight="1" x14ac:dyDescent="0.4">
      <c r="B149" s="930"/>
      <c r="C149" s="930"/>
      <c r="D149" s="930"/>
      <c r="E149" s="930"/>
      <c r="F149" s="930"/>
      <c r="G149" s="930"/>
      <c r="H149" s="930"/>
      <c r="I149" s="930"/>
      <c r="J149" s="930"/>
      <c r="K149" s="930"/>
      <c r="L149" s="930"/>
      <c r="M149" s="930"/>
      <c r="N149" s="930"/>
      <c r="O149" s="930"/>
      <c r="P149" s="930"/>
    </row>
    <row r="150" spans="2:16" ht="7.5" customHeight="1" x14ac:dyDescent="0.4">
      <c r="B150" s="931"/>
      <c r="C150" s="931"/>
      <c r="D150" s="932"/>
      <c r="E150" s="932"/>
      <c r="F150" s="932"/>
      <c r="G150" s="932"/>
      <c r="H150" s="932"/>
      <c r="I150" s="932"/>
      <c r="J150" s="932"/>
      <c r="K150" s="932"/>
      <c r="L150" s="932"/>
      <c r="M150" s="932"/>
      <c r="N150" s="932"/>
      <c r="O150" s="932"/>
      <c r="P150" s="176"/>
    </row>
    <row r="151" spans="2:16" ht="8.75" customHeight="1" x14ac:dyDescent="0.4">
      <c r="B151" s="180"/>
      <c r="C151" s="180"/>
      <c r="D151" s="179"/>
      <c r="E151" s="179"/>
      <c r="F151" s="179"/>
      <c r="G151" s="179"/>
      <c r="H151" s="179"/>
      <c r="I151" s="179"/>
      <c r="J151" s="179"/>
      <c r="K151" s="179"/>
      <c r="L151" s="179"/>
      <c r="M151" s="179"/>
      <c r="N151" s="179"/>
      <c r="O151" s="179"/>
      <c r="P151" s="176"/>
    </row>
    <row r="152" spans="2:16" ht="23" customHeight="1" x14ac:dyDescent="0.4">
      <c r="B152" s="974"/>
      <c r="C152" s="170"/>
      <c r="D152" s="170"/>
      <c r="E152" s="170"/>
      <c r="F152" s="170"/>
      <c r="G152" s="170"/>
      <c r="H152" s="170"/>
      <c r="I152" s="170"/>
      <c r="J152" s="170"/>
      <c r="K152" s="170"/>
      <c r="L152" s="170"/>
      <c r="M152" s="170"/>
      <c r="N152" s="170"/>
      <c r="O152" s="170"/>
      <c r="P152" s="170"/>
    </row>
    <row r="153" spans="2:16" ht="9.5" customHeight="1" x14ac:dyDescent="0.4">
      <c r="B153" s="974"/>
      <c r="C153" s="933"/>
      <c r="D153" s="933"/>
      <c r="E153" s="934"/>
      <c r="F153" s="934"/>
      <c r="G153" s="934"/>
      <c r="H153" s="934"/>
      <c r="I153" s="934"/>
      <c r="J153" s="934"/>
      <c r="K153" s="934"/>
      <c r="L153" s="934"/>
      <c r="M153" s="934"/>
      <c r="N153" s="934"/>
      <c r="O153" s="934"/>
      <c r="P153" s="934"/>
    </row>
    <row r="154" spans="2:16" ht="8.75" customHeight="1" x14ac:dyDescent="0.4">
      <c r="B154" s="175"/>
      <c r="C154" s="174"/>
      <c r="D154" s="173"/>
      <c r="E154" s="174"/>
      <c r="F154" s="173"/>
      <c r="G154" s="174"/>
      <c r="H154" s="173"/>
      <c r="I154" s="174"/>
      <c r="J154" s="173"/>
      <c r="K154" s="174"/>
      <c r="L154" s="173"/>
      <c r="M154" s="174"/>
      <c r="N154" s="173"/>
      <c r="O154" s="174"/>
      <c r="P154" s="173"/>
    </row>
    <row r="155" spans="2:16" ht="28.25" customHeight="1" x14ac:dyDescent="0.4">
      <c r="B155" s="178"/>
      <c r="C155" s="172"/>
      <c r="D155" s="176"/>
      <c r="E155" s="172"/>
      <c r="F155" s="176"/>
      <c r="G155" s="172"/>
      <c r="H155" s="176"/>
      <c r="I155" s="172"/>
      <c r="J155" s="176"/>
      <c r="K155" s="172"/>
      <c r="L155" s="176"/>
      <c r="M155" s="172"/>
      <c r="N155" s="176"/>
      <c r="O155" s="176"/>
      <c r="P155" s="176"/>
    </row>
    <row r="156" spans="2:16" ht="9.5" customHeight="1" x14ac:dyDescent="0.4">
      <c r="B156" s="171"/>
      <c r="C156" s="177"/>
      <c r="D156" s="177"/>
      <c r="E156" s="177"/>
      <c r="F156" s="177"/>
      <c r="G156" s="177"/>
      <c r="H156" s="177"/>
      <c r="I156" s="177"/>
      <c r="J156" s="177"/>
      <c r="K156" s="177"/>
      <c r="L156" s="177"/>
      <c r="M156" s="177"/>
      <c r="N156" s="177"/>
      <c r="O156" s="177"/>
      <c r="P156" s="177"/>
    </row>
    <row r="157" spans="2:16" ht="18.75" customHeight="1" x14ac:dyDescent="0.4">
      <c r="B157" s="170"/>
      <c r="C157" s="170"/>
      <c r="D157" s="170"/>
      <c r="E157" s="170"/>
      <c r="F157" s="170"/>
      <c r="G157" s="170"/>
      <c r="H157" s="170"/>
      <c r="I157" s="170"/>
      <c r="J157" s="170"/>
      <c r="K157" s="170"/>
      <c r="L157" s="170"/>
      <c r="M157" s="170"/>
      <c r="N157" s="170"/>
      <c r="O157" s="170"/>
      <c r="P157" s="170"/>
    </row>
    <row r="158" spans="2:16" ht="9" customHeight="1" x14ac:dyDescent="0.4">
      <c r="B158" s="178"/>
      <c r="C158" s="172"/>
      <c r="D158" s="176"/>
      <c r="E158" s="172"/>
      <c r="F158" s="176"/>
      <c r="G158" s="172"/>
      <c r="H158" s="176"/>
      <c r="I158" s="172"/>
      <c r="J158" s="176"/>
      <c r="K158" s="172"/>
      <c r="L158" s="176"/>
      <c r="M158" s="172"/>
      <c r="N158" s="176"/>
      <c r="O158" s="176"/>
      <c r="P158" s="176"/>
    </row>
    <row r="159" spans="2:16" x14ac:dyDescent="0.4">
      <c r="B159" s="171"/>
      <c r="C159" s="177"/>
      <c r="D159" s="177"/>
      <c r="E159" s="177"/>
      <c r="F159" s="177"/>
      <c r="G159" s="177"/>
      <c r="H159" s="177"/>
      <c r="I159" s="177"/>
      <c r="J159" s="177"/>
      <c r="K159" s="177"/>
      <c r="L159" s="177"/>
      <c r="M159" s="177"/>
      <c r="N159" s="177"/>
      <c r="O159" s="177"/>
      <c r="P159" s="177"/>
    </row>
    <row r="160" spans="2:16" x14ac:dyDescent="0.4">
      <c r="B160" s="170"/>
      <c r="C160" s="170"/>
      <c r="D160" s="170"/>
      <c r="E160" s="170"/>
      <c r="F160" s="170"/>
      <c r="G160" s="170"/>
      <c r="H160" s="170"/>
      <c r="I160" s="170"/>
      <c r="J160" s="170"/>
      <c r="K160" s="170"/>
      <c r="L160" s="170"/>
      <c r="M160" s="170"/>
      <c r="N160" s="170"/>
      <c r="O160" s="170"/>
      <c r="P160" s="170"/>
    </row>
    <row r="161" spans="1:17" ht="20.25" customHeight="1" x14ac:dyDescent="0.4">
      <c r="B161" s="974"/>
      <c r="C161" s="170"/>
      <c r="D161" s="170"/>
      <c r="E161" s="170"/>
      <c r="F161" s="170"/>
      <c r="G161" s="170"/>
      <c r="H161" s="170"/>
      <c r="I161" s="170"/>
      <c r="J161" s="170"/>
      <c r="K161" s="170"/>
      <c r="L161" s="170"/>
      <c r="M161" s="170"/>
      <c r="N161" s="170"/>
      <c r="O161" s="170"/>
      <c r="P161" s="170"/>
    </row>
    <row r="162" spans="1:17" s="102" customFormat="1" ht="22.25" customHeight="1" x14ac:dyDescent="0.4">
      <c r="A162" s="1"/>
      <c r="B162" s="974"/>
      <c r="C162" s="933"/>
      <c r="D162" s="933"/>
      <c r="E162" s="934"/>
      <c r="F162" s="934"/>
      <c r="G162" s="934"/>
      <c r="H162" s="934"/>
      <c r="I162" s="934"/>
      <c r="J162" s="934"/>
      <c r="K162" s="934"/>
      <c r="L162" s="934"/>
      <c r="M162" s="934"/>
      <c r="N162" s="934"/>
      <c r="O162" s="981"/>
      <c r="P162" s="981"/>
      <c r="Q162" s="1"/>
    </row>
    <row r="163" spans="1:17" ht="24.75" customHeight="1" x14ac:dyDescent="0.4">
      <c r="B163" s="175"/>
      <c r="C163" s="174"/>
      <c r="D163" s="173"/>
      <c r="E163" s="174"/>
      <c r="F163" s="173"/>
      <c r="G163" s="174"/>
      <c r="H163" s="173"/>
      <c r="I163" s="174"/>
      <c r="J163" s="173"/>
      <c r="K163" s="174"/>
      <c r="L163" s="173"/>
      <c r="M163" s="174"/>
      <c r="N163" s="173"/>
      <c r="O163" s="174"/>
      <c r="P163" s="173"/>
    </row>
    <row r="164" spans="1:17" ht="15" customHeight="1" x14ac:dyDescent="0.4">
      <c r="B164" s="178"/>
      <c r="C164" s="172"/>
      <c r="D164" s="176"/>
      <c r="E164" s="172"/>
      <c r="F164" s="176"/>
      <c r="G164" s="172"/>
      <c r="H164" s="176"/>
      <c r="I164" s="172"/>
      <c r="J164" s="176"/>
      <c r="K164" s="172"/>
      <c r="L164" s="176"/>
      <c r="M164" s="172"/>
      <c r="N164" s="176"/>
      <c r="O164" s="176"/>
      <c r="P164" s="176"/>
      <c r="Q164" s="102"/>
    </row>
    <row r="165" spans="1:17" x14ac:dyDescent="0.4">
      <c r="B165" s="171"/>
      <c r="C165" s="177"/>
      <c r="D165" s="177"/>
      <c r="E165" s="177"/>
      <c r="F165" s="177"/>
      <c r="G165" s="177"/>
      <c r="H165" s="177"/>
      <c r="I165" s="177"/>
      <c r="J165" s="177"/>
      <c r="K165" s="177"/>
      <c r="L165" s="177"/>
      <c r="M165" s="177"/>
      <c r="N165" s="177"/>
      <c r="O165" s="177"/>
      <c r="P165" s="177"/>
    </row>
    <row r="166" spans="1:17" ht="22.25" customHeight="1" x14ac:dyDescent="0.4">
      <c r="B166" s="170"/>
      <c r="C166" s="170"/>
      <c r="D166" s="170"/>
      <c r="E166" s="170"/>
      <c r="F166" s="170"/>
      <c r="G166" s="170"/>
      <c r="H166" s="170"/>
      <c r="I166" s="170"/>
      <c r="J166" s="170"/>
      <c r="K166" s="170"/>
      <c r="L166" s="170"/>
      <c r="M166" s="170"/>
      <c r="N166" s="170"/>
      <c r="O166" s="170"/>
      <c r="P166" s="170"/>
    </row>
    <row r="167" spans="1:17" s="87" customFormat="1" ht="17" customHeight="1" x14ac:dyDescent="0.4">
      <c r="A167" s="1"/>
      <c r="B167" s="178"/>
      <c r="C167" s="172"/>
      <c r="D167" s="176"/>
      <c r="E167" s="172"/>
      <c r="F167" s="176"/>
      <c r="G167" s="172"/>
      <c r="H167" s="176"/>
      <c r="I167" s="172"/>
      <c r="J167" s="176"/>
      <c r="K167" s="172"/>
      <c r="L167" s="176"/>
      <c r="M167" s="172"/>
      <c r="N167" s="176"/>
      <c r="O167" s="176"/>
      <c r="P167" s="176"/>
      <c r="Q167" s="1"/>
    </row>
    <row r="168" spans="1:17" x14ac:dyDescent="0.4">
      <c r="B168" s="171"/>
      <c r="C168" s="177"/>
      <c r="D168" s="177"/>
      <c r="E168" s="177"/>
      <c r="F168" s="177"/>
      <c r="G168" s="177"/>
      <c r="H168" s="177"/>
      <c r="I168" s="177"/>
      <c r="J168" s="177"/>
      <c r="K168" s="177"/>
      <c r="L168" s="177"/>
      <c r="M168" s="177"/>
      <c r="N168" s="177"/>
      <c r="O168" s="177"/>
      <c r="P168" s="177"/>
    </row>
    <row r="169" spans="1:17" ht="24" customHeight="1" x14ac:dyDescent="0.4">
      <c r="B169" s="170"/>
      <c r="C169" s="170"/>
      <c r="D169" s="170"/>
      <c r="E169" s="170"/>
      <c r="F169" s="170"/>
      <c r="G169" s="170"/>
      <c r="H169" s="170"/>
      <c r="I169" s="170"/>
      <c r="J169" s="170"/>
      <c r="K169" s="170"/>
      <c r="L169" s="170"/>
      <c r="M169" s="170"/>
      <c r="N169" s="170"/>
      <c r="O169" s="170"/>
      <c r="P169" s="170"/>
      <c r="Q169" s="87"/>
    </row>
    <row r="170" spans="1:17" x14ac:dyDescent="0.4">
      <c r="B170" s="170"/>
      <c r="C170" s="170"/>
      <c r="D170" s="170"/>
      <c r="E170" s="170"/>
      <c r="F170" s="170"/>
      <c r="G170" s="170"/>
      <c r="H170" s="170"/>
      <c r="I170" s="170"/>
      <c r="J170" s="170"/>
      <c r="K170" s="170"/>
      <c r="L170" s="170"/>
      <c r="M170" s="170"/>
      <c r="N170" s="170"/>
      <c r="O170" s="170"/>
      <c r="P170" s="170"/>
    </row>
    <row r="171" spans="1:17" ht="8.25" customHeight="1" x14ac:dyDescent="0.4">
      <c r="B171" s="171"/>
      <c r="C171" s="177"/>
      <c r="D171" s="170"/>
      <c r="E171" s="170"/>
      <c r="F171" s="170"/>
      <c r="G171" s="170"/>
      <c r="H171" s="170"/>
      <c r="I171" s="170"/>
      <c r="J171" s="170"/>
      <c r="K171" s="170"/>
      <c r="L171" s="170"/>
      <c r="M171" s="170"/>
      <c r="N171" s="170"/>
      <c r="O171" s="170"/>
      <c r="P171" s="170"/>
    </row>
    <row r="172" spans="1:17" ht="22.5" customHeight="1" x14ac:dyDescent="0.4">
      <c r="B172" s="170"/>
      <c r="C172" s="170"/>
      <c r="D172" s="170"/>
      <c r="E172" s="170"/>
      <c r="F172" s="170"/>
      <c r="G172" s="170"/>
      <c r="H172" s="170"/>
      <c r="I172" s="170"/>
      <c r="J172" s="170"/>
      <c r="K172" s="170"/>
      <c r="L172" s="170"/>
      <c r="M172" s="170"/>
      <c r="N172" s="170"/>
      <c r="O172" s="170"/>
      <c r="P172" s="170"/>
    </row>
    <row r="173" spans="1:17" x14ac:dyDescent="0.4">
      <c r="A173" s="102"/>
      <c r="B173" s="169"/>
      <c r="C173" s="168"/>
      <c r="D173" s="167"/>
      <c r="E173" s="167"/>
      <c r="F173" s="167"/>
      <c r="G173" s="167"/>
      <c r="H173" s="167"/>
      <c r="I173" s="167"/>
      <c r="J173" s="167"/>
      <c r="K173" s="167"/>
      <c r="L173" s="167"/>
      <c r="M173" s="167"/>
      <c r="N173" s="167"/>
      <c r="O173" s="167"/>
      <c r="P173" s="166"/>
    </row>
    <row r="175" spans="1:17" ht="17.75" customHeight="1" x14ac:dyDescent="0.4"/>
    <row r="176" spans="1:17" s="87" customFormat="1" ht="17.75" customHeight="1" x14ac:dyDescent="0.4">
      <c r="A176" s="1"/>
      <c r="B176" s="1"/>
      <c r="C176" s="1"/>
      <c r="D176" s="1"/>
      <c r="E176" s="1"/>
      <c r="F176" s="1"/>
      <c r="G176" s="1"/>
      <c r="H176" s="1"/>
      <c r="I176" s="1"/>
      <c r="J176" s="1"/>
      <c r="K176" s="1"/>
      <c r="L176" s="1"/>
      <c r="M176" s="1"/>
      <c r="N176" s="1"/>
      <c r="O176" s="1"/>
      <c r="P176" s="1"/>
      <c r="Q176" s="1"/>
    </row>
    <row r="177" spans="1:17" ht="11.25" customHeight="1" x14ac:dyDescent="0.4"/>
    <row r="178" spans="1:17" ht="23.25" customHeight="1" x14ac:dyDescent="0.4">
      <c r="A178" s="87"/>
      <c r="Q178" s="87"/>
    </row>
    <row r="179" spans="1:17" ht="8.25" customHeight="1" x14ac:dyDescent="0.4"/>
    <row r="180" spans="1:17" ht="8.25" customHeight="1" x14ac:dyDescent="0.4"/>
    <row r="181" spans="1:17" ht="24.5" customHeight="1" x14ac:dyDescent="0.4"/>
    <row r="182" spans="1:17" ht="9.5" customHeight="1" x14ac:dyDescent="0.4"/>
    <row r="183" spans="1:17" ht="12" customHeight="1" x14ac:dyDescent="0.4"/>
    <row r="184" spans="1:17" ht="29.75" customHeight="1" x14ac:dyDescent="0.4"/>
    <row r="186" spans="1:17" s="102" customFormat="1" ht="22.25" customHeight="1" x14ac:dyDescent="0.4">
      <c r="A186" s="1"/>
      <c r="B186" s="1"/>
      <c r="C186" s="1"/>
      <c r="D186" s="1"/>
      <c r="E186" s="1"/>
      <c r="F186" s="1"/>
      <c r="G186" s="1"/>
      <c r="H186" s="1"/>
      <c r="I186" s="1"/>
      <c r="J186" s="1"/>
      <c r="K186" s="1"/>
      <c r="L186" s="1"/>
      <c r="M186" s="1"/>
      <c r="N186" s="1"/>
      <c r="O186" s="1"/>
      <c r="P186" s="1"/>
      <c r="Q186" s="1"/>
    </row>
    <row r="187" spans="1:17" ht="24.75" customHeight="1" x14ac:dyDescent="0.4">
      <c r="A187" s="87"/>
    </row>
    <row r="188" spans="1:17" ht="15" customHeight="1" x14ac:dyDescent="0.4">
      <c r="Q188" s="102"/>
    </row>
    <row r="190" spans="1:17" ht="22.25" customHeight="1" x14ac:dyDescent="0.4"/>
    <row r="191" spans="1:17" s="87" customFormat="1" ht="17" customHeight="1" x14ac:dyDescent="0.4">
      <c r="A191" s="1"/>
      <c r="B191" s="1"/>
      <c r="C191" s="1"/>
      <c r="D191" s="1"/>
      <c r="E191" s="1"/>
      <c r="F191" s="1"/>
      <c r="G191" s="1"/>
      <c r="H191" s="1"/>
      <c r="I191" s="1"/>
      <c r="J191" s="1"/>
      <c r="K191" s="1"/>
      <c r="L191" s="1"/>
      <c r="M191" s="1"/>
      <c r="N191" s="1"/>
      <c r="O191" s="1"/>
      <c r="P191" s="1"/>
      <c r="Q191" s="1"/>
    </row>
    <row r="193" spans="1:17" ht="24" customHeight="1" x14ac:dyDescent="0.4">
      <c r="Q193" s="87"/>
    </row>
    <row r="195" spans="1:17" ht="8.25" customHeight="1" x14ac:dyDescent="0.4"/>
    <row r="196" spans="1:17" ht="22.5" customHeight="1" x14ac:dyDescent="0.4"/>
    <row r="197" spans="1:17" x14ac:dyDescent="0.4">
      <c r="A197" s="102"/>
    </row>
    <row r="199" spans="1:17" ht="17.75" customHeight="1" x14ac:dyDescent="0.4"/>
    <row r="200" spans="1:17" s="87" customFormat="1" ht="17.75" customHeight="1" x14ac:dyDescent="0.4">
      <c r="A200" s="1"/>
      <c r="B200" s="1"/>
      <c r="C200" s="1"/>
      <c r="D200" s="1"/>
      <c r="E200" s="1"/>
      <c r="F200" s="1"/>
      <c r="G200" s="1"/>
      <c r="H200" s="1"/>
      <c r="I200" s="1"/>
      <c r="J200" s="1"/>
      <c r="K200" s="1"/>
      <c r="L200" s="1"/>
      <c r="M200" s="1"/>
      <c r="N200" s="1"/>
      <c r="O200" s="1"/>
      <c r="P200" s="1"/>
      <c r="Q200" s="1"/>
    </row>
    <row r="201" spans="1:17" ht="11.25" customHeight="1" x14ac:dyDescent="0.4"/>
    <row r="202" spans="1:17" ht="23.25" customHeight="1" x14ac:dyDescent="0.4">
      <c r="A202" s="87"/>
      <c r="Q202" s="87"/>
    </row>
    <row r="203" spans="1:17" ht="8.25" customHeight="1" x14ac:dyDescent="0.4"/>
    <row r="204" spans="1:17" ht="8.25" customHeight="1" x14ac:dyDescent="0.4"/>
    <row r="205" spans="1:17" ht="24.5" customHeight="1" x14ac:dyDescent="0.4"/>
    <row r="206" spans="1:17" ht="9.5" customHeight="1" x14ac:dyDescent="0.4"/>
    <row r="207" spans="1:17" ht="12" customHeight="1" x14ac:dyDescent="0.4"/>
    <row r="208" spans="1:17" ht="29.75" customHeight="1" x14ac:dyDescent="0.4"/>
    <row r="210" spans="1:17" s="102" customFormat="1" ht="22.25" customHeight="1" x14ac:dyDescent="0.4">
      <c r="A210" s="1"/>
      <c r="B210" s="1"/>
      <c r="C210" s="1"/>
      <c r="D210" s="1"/>
      <c r="E210" s="1"/>
      <c r="F210" s="1"/>
      <c r="G210" s="1"/>
      <c r="H210" s="1"/>
      <c r="I210" s="1"/>
      <c r="J210" s="1"/>
      <c r="K210" s="1"/>
      <c r="L210" s="1"/>
      <c r="M210" s="1"/>
      <c r="N210" s="1"/>
      <c r="O210" s="1"/>
      <c r="P210" s="1"/>
      <c r="Q210" s="1"/>
    </row>
    <row r="211" spans="1:17" ht="24.75" customHeight="1" x14ac:dyDescent="0.4">
      <c r="A211" s="87"/>
    </row>
    <row r="212" spans="1:17" ht="15" customHeight="1" x14ac:dyDescent="0.4">
      <c r="Q212" s="102"/>
    </row>
    <row r="214" spans="1:17" ht="22.25" customHeight="1" x14ac:dyDescent="0.4"/>
    <row r="215" spans="1:17" s="87" customFormat="1" ht="17" customHeight="1" x14ac:dyDescent="0.4">
      <c r="A215" s="1"/>
      <c r="B215" s="1"/>
      <c r="C215" s="1"/>
      <c r="D215" s="1"/>
      <c r="E215" s="1"/>
      <c r="F215" s="1"/>
      <c r="G215" s="1"/>
      <c r="H215" s="1"/>
      <c r="I215" s="1"/>
      <c r="J215" s="1"/>
      <c r="K215" s="1"/>
      <c r="L215" s="1"/>
      <c r="M215" s="1"/>
      <c r="N215" s="1"/>
      <c r="O215" s="1"/>
      <c r="P215" s="1"/>
      <c r="Q215" s="1"/>
    </row>
    <row r="217" spans="1:17" ht="24" customHeight="1" x14ac:dyDescent="0.4">
      <c r="Q217" s="87"/>
    </row>
    <row r="219" spans="1:17" ht="8.25" customHeight="1" x14ac:dyDescent="0.4"/>
    <row r="220" spans="1:17" ht="22.5" customHeight="1" x14ac:dyDescent="0.4"/>
    <row r="221" spans="1:17" x14ac:dyDescent="0.4">
      <c r="A221" s="102"/>
    </row>
    <row r="223" spans="1:17" ht="17.75" customHeight="1" x14ac:dyDescent="0.4"/>
    <row r="224" spans="1:17" s="87" customFormat="1" ht="17.75" customHeight="1" x14ac:dyDescent="0.4">
      <c r="A224" s="1"/>
      <c r="B224" s="1"/>
      <c r="C224" s="1"/>
      <c r="D224" s="1"/>
      <c r="E224" s="1"/>
      <c r="F224" s="1"/>
      <c r="G224" s="1"/>
      <c r="H224" s="1"/>
      <c r="I224" s="1"/>
      <c r="J224" s="1"/>
      <c r="K224" s="1"/>
      <c r="L224" s="1"/>
      <c r="M224" s="1"/>
      <c r="N224" s="1"/>
      <c r="O224" s="1"/>
      <c r="P224" s="1"/>
      <c r="Q224" s="1"/>
    </row>
    <row r="225" spans="1:17" ht="11.25" customHeight="1" x14ac:dyDescent="0.4"/>
    <row r="226" spans="1:17" ht="23.25" customHeight="1" x14ac:dyDescent="0.4">
      <c r="A226" s="87"/>
      <c r="Q226" s="87"/>
    </row>
    <row r="227" spans="1:17" ht="8.25" customHeight="1" x14ac:dyDescent="0.4"/>
    <row r="228" spans="1:17" ht="8.25" customHeight="1" x14ac:dyDescent="0.4"/>
    <row r="229" spans="1:17" ht="24.5" customHeight="1" x14ac:dyDescent="0.4"/>
    <row r="230" spans="1:17" ht="9.5" customHeight="1" x14ac:dyDescent="0.4"/>
    <row r="231" spans="1:17" ht="9.75" customHeight="1" x14ac:dyDescent="0.4"/>
    <row r="232" spans="1:17" ht="29.75" customHeight="1" x14ac:dyDescent="0.4"/>
    <row r="233" spans="1:17" ht="9" customHeight="1" x14ac:dyDescent="0.4"/>
    <row r="234" spans="1:17" ht="8.75" customHeight="1" x14ac:dyDescent="0.4"/>
    <row r="235" spans="1:17" x14ac:dyDescent="0.4">
      <c r="A235" s="87"/>
    </row>
    <row r="236" spans="1:17" ht="20.25" customHeight="1" x14ac:dyDescent="0.4"/>
    <row r="237" spans="1:17" s="102" customFormat="1" ht="22.25" customHeight="1" x14ac:dyDescent="0.4">
      <c r="A237" s="1"/>
      <c r="B237" s="1"/>
      <c r="C237" s="1"/>
      <c r="D237" s="1"/>
      <c r="E237" s="1"/>
      <c r="F237" s="1"/>
      <c r="G237" s="1"/>
      <c r="H237" s="1"/>
      <c r="I237" s="1"/>
      <c r="J237" s="1"/>
      <c r="K237" s="1"/>
      <c r="L237" s="1"/>
      <c r="M237" s="1"/>
      <c r="N237" s="1"/>
      <c r="O237" s="1"/>
      <c r="P237" s="1"/>
      <c r="Q237" s="1"/>
    </row>
    <row r="238" spans="1:17" ht="24.75" customHeight="1" x14ac:dyDescent="0.4"/>
    <row r="239" spans="1:17" ht="15" customHeight="1" x14ac:dyDescent="0.4">
      <c r="Q239" s="102"/>
    </row>
    <row r="241" spans="1:17" ht="22.25" customHeight="1" x14ac:dyDescent="0.4"/>
    <row r="242" spans="1:17" s="87" customFormat="1" ht="17" customHeight="1" x14ac:dyDescent="0.4">
      <c r="A242" s="1"/>
      <c r="B242" s="1"/>
      <c r="C242" s="1"/>
      <c r="D242" s="1"/>
      <c r="E242" s="1"/>
      <c r="F242" s="1"/>
      <c r="G242" s="1"/>
      <c r="H242" s="1"/>
      <c r="I242" s="1"/>
      <c r="J242" s="1"/>
      <c r="K242" s="1"/>
      <c r="L242" s="1"/>
      <c r="M242" s="1"/>
      <c r="N242" s="1"/>
      <c r="O242" s="1"/>
      <c r="P242" s="1"/>
      <c r="Q242" s="1"/>
    </row>
    <row r="244" spans="1:17" ht="24" customHeight="1" x14ac:dyDescent="0.4">
      <c r="Q244" s="87"/>
    </row>
    <row r="246" spans="1:17" ht="8.25" customHeight="1" x14ac:dyDescent="0.4"/>
    <row r="247" spans="1:17" ht="22.5" customHeight="1" x14ac:dyDescent="0.4"/>
    <row r="248" spans="1:17" x14ac:dyDescent="0.4">
      <c r="A248" s="102"/>
    </row>
    <row r="250" spans="1:17" ht="17.75" customHeight="1" x14ac:dyDescent="0.4"/>
    <row r="251" spans="1:17" s="87" customFormat="1" ht="17.75" customHeight="1" x14ac:dyDescent="0.4">
      <c r="A251" s="1"/>
      <c r="B251" s="1"/>
      <c r="C251" s="1"/>
      <c r="D251" s="1"/>
      <c r="E251" s="1"/>
      <c r="F251" s="1"/>
      <c r="G251" s="1"/>
      <c r="H251" s="1"/>
      <c r="I251" s="1"/>
      <c r="J251" s="1"/>
      <c r="K251" s="1"/>
      <c r="L251" s="1"/>
      <c r="M251" s="1"/>
      <c r="N251" s="1"/>
      <c r="O251" s="1"/>
      <c r="P251" s="1"/>
      <c r="Q251" s="1"/>
    </row>
    <row r="252" spans="1:17" ht="11.25" customHeight="1" x14ac:dyDescent="0.4"/>
    <row r="253" spans="1:17" ht="23.25" customHeight="1" x14ac:dyDescent="0.4">
      <c r="A253" s="87"/>
      <c r="Q253" s="87"/>
    </row>
    <row r="254" spans="1:17" ht="8.25" customHeight="1" x14ac:dyDescent="0.4"/>
    <row r="255" spans="1:17" ht="8.25" customHeight="1" x14ac:dyDescent="0.4"/>
    <row r="256" spans="1:17" ht="24.5" customHeight="1" x14ac:dyDescent="0.4"/>
    <row r="257" spans="1:17" ht="9.5" customHeight="1" x14ac:dyDescent="0.4"/>
    <row r="258" spans="1:17" ht="12" customHeight="1" x14ac:dyDescent="0.4"/>
    <row r="259" spans="1:17" ht="29.75" customHeight="1" x14ac:dyDescent="0.4"/>
    <row r="261" spans="1:17" s="102" customFormat="1" ht="22.25" customHeight="1" x14ac:dyDescent="0.4">
      <c r="A261" s="1"/>
      <c r="B261" s="1"/>
      <c r="C261" s="1"/>
      <c r="D261" s="1"/>
      <c r="E261" s="1"/>
      <c r="F261" s="1"/>
      <c r="G261" s="1"/>
      <c r="H261" s="1"/>
      <c r="I261" s="1"/>
      <c r="J261" s="1"/>
      <c r="K261" s="1"/>
      <c r="L261" s="1"/>
      <c r="M261" s="1"/>
      <c r="N261" s="1"/>
      <c r="O261" s="1"/>
      <c r="P261" s="1"/>
      <c r="Q261" s="1"/>
    </row>
    <row r="262" spans="1:17" ht="24.75" customHeight="1" x14ac:dyDescent="0.4">
      <c r="A262" s="87"/>
    </row>
    <row r="263" spans="1:17" ht="15" customHeight="1" x14ac:dyDescent="0.4">
      <c r="Q263" s="102"/>
    </row>
    <row r="265" spans="1:17" ht="22.25" customHeight="1" x14ac:dyDescent="0.4"/>
    <row r="266" spans="1:17" s="87" customFormat="1" ht="17" customHeight="1" x14ac:dyDescent="0.4">
      <c r="A266" s="1"/>
      <c r="B266" s="1"/>
      <c r="C266" s="1"/>
      <c r="D266" s="1"/>
      <c r="E266" s="1"/>
      <c r="F266" s="1"/>
      <c r="G266" s="1"/>
      <c r="H266" s="1"/>
      <c r="I266" s="1"/>
      <c r="J266" s="1"/>
      <c r="K266" s="1"/>
      <c r="L266" s="1"/>
      <c r="M266" s="1"/>
      <c r="N266" s="1"/>
      <c r="O266" s="1"/>
      <c r="P266" s="1"/>
      <c r="Q266" s="1"/>
    </row>
    <row r="268" spans="1:17" ht="24" customHeight="1" x14ac:dyDescent="0.4">
      <c r="Q268" s="87"/>
    </row>
    <row r="270" spans="1:17" ht="8.25" customHeight="1" x14ac:dyDescent="0.4"/>
    <row r="271" spans="1:17" ht="22.5" customHeight="1" x14ac:dyDescent="0.4"/>
    <row r="272" spans="1:17" x14ac:dyDescent="0.4">
      <c r="A272" s="102"/>
    </row>
    <row r="274" spans="1:17" ht="17.75" customHeight="1" x14ac:dyDescent="0.4"/>
    <row r="275" spans="1:17" s="87" customFormat="1" ht="17.75" customHeight="1" x14ac:dyDescent="0.4">
      <c r="A275" s="1"/>
      <c r="B275" s="1"/>
      <c r="C275" s="1"/>
      <c r="D275" s="1"/>
      <c r="E275" s="1"/>
      <c r="F275" s="1"/>
      <c r="G275" s="1"/>
      <c r="H275" s="1"/>
      <c r="I275" s="1"/>
      <c r="J275" s="1"/>
      <c r="K275" s="1"/>
      <c r="L275" s="1"/>
      <c r="M275" s="1"/>
      <c r="N275" s="1"/>
      <c r="O275" s="1"/>
      <c r="P275" s="1"/>
      <c r="Q275" s="1"/>
    </row>
    <row r="276" spans="1:17" ht="11.25" customHeight="1" x14ac:dyDescent="0.4"/>
    <row r="277" spans="1:17" ht="23.25" customHeight="1" x14ac:dyDescent="0.4">
      <c r="A277" s="87"/>
      <c r="Q277" s="87"/>
    </row>
    <row r="278" spans="1:17" ht="8.25" customHeight="1" x14ac:dyDescent="0.4"/>
    <row r="279" spans="1:17" ht="8.25" customHeight="1" x14ac:dyDescent="0.4"/>
    <row r="280" spans="1:17" ht="24.5" customHeight="1" x14ac:dyDescent="0.4"/>
    <row r="281" spans="1:17" ht="9.5" customHeight="1" x14ac:dyDescent="0.4"/>
    <row r="282" spans="1:17" ht="12" customHeight="1" x14ac:dyDescent="0.4"/>
    <row r="283" spans="1:17" ht="29.75" customHeight="1" x14ac:dyDescent="0.4"/>
    <row r="285" spans="1:17" s="102" customFormat="1" ht="22.25" customHeight="1" x14ac:dyDescent="0.4">
      <c r="A285" s="1"/>
      <c r="B285" s="1"/>
      <c r="C285" s="1"/>
      <c r="D285" s="1"/>
      <c r="E285" s="1"/>
      <c r="F285" s="1"/>
      <c r="G285" s="1"/>
      <c r="H285" s="1"/>
      <c r="I285" s="1"/>
      <c r="J285" s="1"/>
      <c r="K285" s="1"/>
      <c r="L285" s="1"/>
      <c r="M285" s="1"/>
      <c r="N285" s="1"/>
      <c r="O285" s="1"/>
      <c r="P285" s="1"/>
      <c r="Q285" s="1"/>
    </row>
    <row r="286" spans="1:17" ht="24.75" customHeight="1" x14ac:dyDescent="0.4">
      <c r="A286" s="87"/>
    </row>
    <row r="287" spans="1:17" ht="15" customHeight="1" x14ac:dyDescent="0.4">
      <c r="Q287" s="102"/>
    </row>
    <row r="289" spans="1:17" ht="22.25" customHeight="1" x14ac:dyDescent="0.4"/>
    <row r="290" spans="1:17" s="87" customFormat="1" ht="17" customHeight="1" x14ac:dyDescent="0.4">
      <c r="A290" s="1"/>
      <c r="B290" s="1"/>
      <c r="C290" s="1"/>
      <c r="D290" s="1"/>
      <c r="E290" s="1"/>
      <c r="F290" s="1"/>
      <c r="G290" s="1"/>
      <c r="H290" s="1"/>
      <c r="I290" s="1"/>
      <c r="J290" s="1"/>
      <c r="K290" s="1"/>
      <c r="L290" s="1"/>
      <c r="M290" s="1"/>
      <c r="N290" s="1"/>
      <c r="O290" s="1"/>
      <c r="P290" s="1"/>
      <c r="Q290" s="1"/>
    </row>
    <row r="292" spans="1:17" ht="24" customHeight="1" x14ac:dyDescent="0.4">
      <c r="Q292" s="87"/>
    </row>
    <row r="294" spans="1:17" ht="8.25" customHeight="1" x14ac:dyDescent="0.4"/>
    <row r="295" spans="1:17" ht="22.5" customHeight="1" x14ac:dyDescent="0.4"/>
    <row r="296" spans="1:17" x14ac:dyDescent="0.4">
      <c r="A296" s="102"/>
    </row>
    <row r="298" spans="1:17" ht="17.75" customHeight="1" x14ac:dyDescent="0.4"/>
    <row r="299" spans="1:17" s="87" customFormat="1" ht="17.75" customHeight="1" x14ac:dyDescent="0.4">
      <c r="A299" s="1"/>
      <c r="B299" s="1"/>
      <c r="C299" s="1"/>
      <c r="D299" s="1"/>
      <c r="E299" s="1"/>
      <c r="F299" s="1"/>
      <c r="G299" s="1"/>
      <c r="H299" s="1"/>
      <c r="I299" s="1"/>
      <c r="J299" s="1"/>
      <c r="K299" s="1"/>
      <c r="L299" s="1"/>
      <c r="M299" s="1"/>
      <c r="N299" s="1"/>
      <c r="O299" s="1"/>
      <c r="P299" s="1"/>
      <c r="Q299" s="1"/>
    </row>
    <row r="300" spans="1:17" ht="11.25" customHeight="1" x14ac:dyDescent="0.4"/>
    <row r="301" spans="1:17" ht="23.25" customHeight="1" x14ac:dyDescent="0.4">
      <c r="A301" s="87"/>
      <c r="Q301" s="87"/>
    </row>
    <row r="302" spans="1:17" ht="8.25" customHeight="1" x14ac:dyDescent="0.4"/>
    <row r="303" spans="1:17" ht="8.25" customHeight="1" x14ac:dyDescent="0.4"/>
    <row r="304" spans="1:17" ht="24.5" customHeight="1" x14ac:dyDescent="0.4"/>
    <row r="305" spans="1:1" ht="9.5" customHeight="1" x14ac:dyDescent="0.4"/>
    <row r="306" spans="1:1" ht="9.75" customHeight="1" x14ac:dyDescent="0.4"/>
    <row r="307" spans="1:1" ht="29.75" customHeight="1" x14ac:dyDescent="0.4"/>
    <row r="308" spans="1:1" ht="9" customHeight="1" x14ac:dyDescent="0.4"/>
    <row r="309" spans="1:1" ht="8.75" customHeight="1" x14ac:dyDescent="0.4"/>
    <row r="310" spans="1:1" x14ac:dyDescent="0.4">
      <c r="A310" s="87"/>
    </row>
  </sheetData>
  <sheetProtection algorithmName="SHA-512" hashValue="VAaFjBgwR+6B5TcZxyh/DpNHGe/rbavbU+4Pl2cH2XillfJ81TNywLEQL+aBBpmm8j5n7v3OTyAZF9dTQeQ0Lw==" saltValue="A2DWurgrKqd/PZxaELsW1g==" spinCount="100000"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117" priority="36" operator="equal">
      <formula>0</formula>
    </cfRule>
  </conditionalFormatting>
  <conditionalFormatting sqref="C16:O16">
    <cfRule type="cellIs" dxfId="116" priority="35" operator="equal">
      <formula>0</formula>
    </cfRule>
  </conditionalFormatting>
  <conditionalFormatting sqref="C24:O24">
    <cfRule type="cellIs" dxfId="115" priority="34" operator="equal">
      <formula>0</formula>
    </cfRule>
  </conditionalFormatting>
  <conditionalFormatting sqref="C27:O27">
    <cfRule type="cellIs" dxfId="114" priority="33" operator="equal">
      <formula>0</formula>
    </cfRule>
  </conditionalFormatting>
  <conditionalFormatting sqref="D35">
    <cfRule type="cellIs" dxfId="113" priority="32" operator="equal">
      <formula>0</formula>
    </cfRule>
  </conditionalFormatting>
  <conditionalFormatting sqref="F35">
    <cfRule type="cellIs" dxfId="112" priority="31" operator="equal">
      <formula>0</formula>
    </cfRule>
  </conditionalFormatting>
  <conditionalFormatting sqref="D38">
    <cfRule type="cellIs" dxfId="111" priority="30" operator="equal">
      <formula>0</formula>
    </cfRule>
  </conditionalFormatting>
  <conditionalFormatting sqref="F38">
    <cfRule type="cellIs" dxfId="110" priority="29" operator="equal">
      <formula>0</formula>
    </cfRule>
  </conditionalFormatting>
  <conditionalFormatting sqref="G43">
    <cfRule type="cellIs" dxfId="109" priority="28" operator="equal">
      <formula>0</formula>
    </cfRule>
  </conditionalFormatting>
  <conditionalFormatting sqref="I43">
    <cfRule type="cellIs" dxfId="108" priority="27" operator="equal">
      <formula>0</formula>
    </cfRule>
  </conditionalFormatting>
  <conditionalFormatting sqref="G46">
    <cfRule type="cellIs" dxfId="107" priority="26" operator="equal">
      <formula>0</formula>
    </cfRule>
  </conditionalFormatting>
  <conditionalFormatting sqref="I46">
    <cfRule type="cellIs" dxfId="106" priority="25" operator="equal">
      <formula>0</formula>
    </cfRule>
  </conditionalFormatting>
  <conditionalFormatting sqref="G49">
    <cfRule type="cellIs" dxfId="105" priority="24" operator="equal">
      <formula>0</formula>
    </cfRule>
  </conditionalFormatting>
  <conditionalFormatting sqref="I49">
    <cfRule type="cellIs" dxfId="104" priority="23" operator="equal">
      <formula>0</formula>
    </cfRule>
  </conditionalFormatting>
  <conditionalFormatting sqref="G52">
    <cfRule type="cellIs" dxfId="103" priority="22" operator="equal">
      <formula>0</formula>
    </cfRule>
  </conditionalFormatting>
  <conditionalFormatting sqref="I52">
    <cfRule type="cellIs" dxfId="102" priority="21" operator="equal">
      <formula>0</formula>
    </cfRule>
  </conditionalFormatting>
  <conditionalFormatting sqref="G55">
    <cfRule type="cellIs" dxfId="101" priority="20" operator="equal">
      <formula>0</formula>
    </cfRule>
  </conditionalFormatting>
  <conditionalFormatting sqref="I55">
    <cfRule type="cellIs" dxfId="100" priority="19" operator="equal">
      <formula>0</formula>
    </cfRule>
  </conditionalFormatting>
  <conditionalFormatting sqref="C84:O84">
    <cfRule type="cellIs" dxfId="99" priority="18" operator="equal">
      <formula>0</formula>
    </cfRule>
  </conditionalFormatting>
  <conditionalFormatting sqref="C87:O87">
    <cfRule type="cellIs" dxfId="98" priority="17" operator="equal">
      <formula>0</formula>
    </cfRule>
  </conditionalFormatting>
  <conditionalFormatting sqref="C95:O95">
    <cfRule type="cellIs" dxfId="97" priority="16" operator="equal">
      <formula>0</formula>
    </cfRule>
  </conditionalFormatting>
  <conditionalFormatting sqref="C98:O98">
    <cfRule type="cellIs" dxfId="96" priority="15" operator="equal">
      <formula>0</formula>
    </cfRule>
  </conditionalFormatting>
  <conditionalFormatting sqref="D106">
    <cfRule type="cellIs" dxfId="95" priority="14" operator="equal">
      <formula>0</formula>
    </cfRule>
  </conditionalFormatting>
  <conditionalFormatting sqref="F106">
    <cfRule type="cellIs" dxfId="94" priority="13" operator="equal">
      <formula>0</formula>
    </cfRule>
  </conditionalFormatting>
  <conditionalFormatting sqref="D109">
    <cfRule type="cellIs" dxfId="93" priority="12" operator="equal">
      <formula>0</formula>
    </cfRule>
  </conditionalFormatting>
  <conditionalFormatting sqref="F109">
    <cfRule type="cellIs" dxfId="92" priority="11" operator="equal">
      <formula>0</formula>
    </cfRule>
  </conditionalFormatting>
  <conditionalFormatting sqref="G114">
    <cfRule type="cellIs" dxfId="91" priority="10" operator="equal">
      <formula>0</formula>
    </cfRule>
  </conditionalFormatting>
  <conditionalFormatting sqref="I114">
    <cfRule type="cellIs" dxfId="90" priority="9" operator="equal">
      <formula>0</formula>
    </cfRule>
  </conditionalFormatting>
  <conditionalFormatting sqref="G117">
    <cfRule type="cellIs" dxfId="89" priority="8" operator="equal">
      <formula>0</formula>
    </cfRule>
  </conditionalFormatting>
  <conditionalFormatting sqref="I117">
    <cfRule type="cellIs" dxfId="88" priority="7" operator="equal">
      <formula>0</formula>
    </cfRule>
  </conditionalFormatting>
  <conditionalFormatting sqref="G120">
    <cfRule type="cellIs" dxfId="87" priority="6" operator="equal">
      <formula>0</formula>
    </cfRule>
  </conditionalFormatting>
  <conditionalFormatting sqref="I120">
    <cfRule type="cellIs" dxfId="86" priority="5" operator="equal">
      <formula>0</formula>
    </cfRule>
  </conditionalFormatting>
  <conditionalFormatting sqref="G123">
    <cfRule type="cellIs" dxfId="85" priority="4" operator="equal">
      <formula>0</formula>
    </cfRule>
  </conditionalFormatting>
  <conditionalFormatting sqref="I123">
    <cfRule type="cellIs" dxfId="84" priority="3" operator="equal">
      <formula>0</formula>
    </cfRule>
  </conditionalFormatting>
  <conditionalFormatting sqref="G126">
    <cfRule type="cellIs" dxfId="83" priority="2" operator="equal">
      <formula>0</formula>
    </cfRule>
  </conditionalFormatting>
  <conditionalFormatting sqref="I126">
    <cfRule type="cellIs" dxfId="82"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Facilities!$F$2:$F$197</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3125" style="415" bestFit="1" customWidth="1"/>
    <col min="2" max="2" width="10.1328125" style="415" customWidth="1"/>
    <col min="3" max="3" width="16.46484375" style="415" bestFit="1" customWidth="1"/>
    <col min="4" max="4" width="41.86328125" style="415" bestFit="1" customWidth="1"/>
    <col min="5" max="5" width="12.33203125" style="415" customWidth="1"/>
    <col min="6" max="6" width="16.53125" style="415" customWidth="1"/>
    <col min="7" max="7" width="14" style="415" customWidth="1"/>
    <col min="8" max="8" width="24" style="415" customWidth="1"/>
    <col min="9" max="9" width="17" style="415" customWidth="1"/>
    <col min="10" max="11" width="17.6640625" style="415" customWidth="1"/>
    <col min="12" max="19" width="20.33203125" style="415" customWidth="1"/>
    <col min="20" max="20" width="18.33203125" style="415" customWidth="1"/>
    <col min="21" max="21" width="26.33203125" style="415" customWidth="1"/>
    <col min="22" max="22" width="24.6640625" style="415" customWidth="1"/>
    <col min="23" max="23" width="17.6640625" style="415" customWidth="1"/>
    <col min="24" max="25" width="18.46484375" style="415" customWidth="1"/>
    <col min="26" max="33" width="21" style="415" customWidth="1"/>
    <col min="34" max="34" width="19" style="415" customWidth="1"/>
    <col min="35" max="35" width="27" style="415" customWidth="1"/>
    <col min="36" max="36" width="24.6640625" style="415" customWidth="1"/>
    <col min="37" max="37" width="24" style="415" customWidth="1"/>
    <col min="38" max="38" width="17" style="415" customWidth="1"/>
    <col min="39" max="40" width="17.6640625" style="415" customWidth="1"/>
    <col min="41" max="48" width="20.33203125" style="415" customWidth="1"/>
    <col min="49" max="49" width="18.33203125" style="415" customWidth="1"/>
    <col min="50" max="50" width="27.46484375" style="415" customWidth="1"/>
    <col min="51" max="51" width="24.6640625" style="415" customWidth="1"/>
    <col min="52" max="52" width="17.6640625" style="415" customWidth="1"/>
    <col min="53" max="54" width="18.46484375" style="415" customWidth="1"/>
    <col min="55" max="62" width="21" style="415" customWidth="1"/>
    <col min="63" max="63" width="19" style="415" customWidth="1"/>
    <col min="64" max="64" width="28.1328125" style="415" customWidth="1"/>
    <col min="65" max="65" width="25.86328125" style="415" customWidth="1"/>
    <col min="66" max="66" width="25.46484375" style="415" customWidth="1"/>
    <col min="67" max="67" width="26.53125" style="415" customWidth="1"/>
    <col min="68" max="68" width="30.33203125" style="415" customWidth="1"/>
    <col min="69" max="69" width="31.46484375" style="415" customWidth="1"/>
    <col min="70" max="70" width="22" style="415" customWidth="1"/>
    <col min="71" max="71" width="23.1328125" style="415" customWidth="1"/>
    <col min="72" max="72" width="21.33203125" style="415" customWidth="1"/>
    <col min="73" max="73" width="22.46484375" style="415" customWidth="1"/>
    <col min="74" max="74" width="29.33203125" style="415" customWidth="1"/>
    <col min="75" max="75" width="30.46484375" style="415" customWidth="1"/>
    <col min="76" max="76" width="20.6640625" style="415" customWidth="1"/>
    <col min="77" max="77" width="21.86328125" style="415" customWidth="1"/>
    <col min="78" max="78" width="58.86328125" style="415" bestFit="1" customWidth="1"/>
    <col min="79" max="79" width="60.1328125" style="415" bestFit="1" customWidth="1"/>
    <col min="80" max="80" width="16.46484375" style="415" customWidth="1"/>
    <col min="81" max="81" width="23.46484375" style="415" customWidth="1"/>
    <col min="82" max="82" width="16.46484375" style="415" customWidth="1"/>
    <col min="83" max="84" width="17.1328125" style="415" customWidth="1"/>
    <col min="85" max="92" width="19.6640625" style="415" customWidth="1"/>
    <col min="93" max="93" width="17.6640625" style="415" customWidth="1"/>
    <col min="94" max="94" width="25.6640625" style="415" customWidth="1"/>
    <col min="95" max="95" width="24.1328125" style="415" customWidth="1"/>
    <col min="96" max="96" width="17.1328125" style="415" customWidth="1"/>
    <col min="97" max="98" width="17.86328125" style="415" customWidth="1"/>
    <col min="99" max="106" width="20.46484375" style="415" customWidth="1"/>
    <col min="107" max="107" width="18.46484375" style="415" customWidth="1"/>
    <col min="108" max="108" width="26.46484375" style="415" customWidth="1"/>
    <col min="109" max="109" width="24.1328125" style="415" customWidth="1"/>
    <col min="110" max="110" width="23.46484375" style="415" customWidth="1"/>
    <col min="111" max="111" width="16.46484375" style="415" customWidth="1"/>
    <col min="112" max="113" width="17.1328125" style="415" customWidth="1"/>
    <col min="114" max="121" width="19.6640625" style="415" customWidth="1"/>
    <col min="122" max="122" width="17.6640625" style="415" customWidth="1"/>
    <col min="123" max="123" width="26.86328125" style="415" customWidth="1"/>
    <col min="124" max="124" width="19.46484375" style="415" customWidth="1"/>
    <col min="125" max="125" width="12.46484375" style="415" customWidth="1"/>
    <col min="126" max="127" width="13.1328125" style="415" customWidth="1"/>
    <col min="128" max="135" width="15.6640625" style="415" customWidth="1"/>
    <col min="136" max="136" width="13.6640625" style="415" customWidth="1"/>
    <col min="137" max="137" width="27.53125" style="415" customWidth="1"/>
    <col min="138" max="138" width="25.33203125" style="415" customWidth="1"/>
    <col min="139" max="139" width="24.86328125" style="415" customWidth="1"/>
    <col min="140" max="140" width="26" style="415" customWidth="1"/>
    <col min="141" max="141" width="29.6640625" style="415" customWidth="1"/>
    <col min="142" max="142" width="30.86328125" style="415" customWidth="1"/>
    <col min="143" max="143" width="21.46484375" style="415" customWidth="1"/>
    <col min="144" max="144" width="22.53125" style="415" customWidth="1"/>
    <col min="145" max="145" width="20.6640625" style="415" customWidth="1"/>
    <col min="146" max="146" width="21.86328125" style="415" customWidth="1"/>
    <col min="147" max="147" width="28.6640625" style="415" customWidth="1"/>
    <col min="148" max="148" width="29.86328125" style="415" customWidth="1"/>
    <col min="149" max="149" width="20.1328125" style="415" customWidth="1"/>
    <col min="150" max="150" width="21.33203125" style="415" customWidth="1"/>
    <col min="151" max="151" width="58.1328125" style="415" bestFit="1" customWidth="1"/>
    <col min="152" max="152" width="59.53125" style="415" bestFit="1" customWidth="1"/>
    <col min="153" max="154" width="20.6640625" style="415" customWidth="1"/>
    <col min="155" max="155" width="23.6640625" style="415" customWidth="1"/>
    <col min="156" max="156" width="20.53125" style="415" bestFit="1" customWidth="1"/>
    <col min="157" max="157" width="19.53125" style="415" customWidth="1"/>
    <col min="158" max="16384" width="9.1328125" style="415"/>
  </cols>
  <sheetData>
    <row r="1" spans="1:156" x14ac:dyDescent="0.45">
      <c r="A1" s="532" t="s">
        <v>159</v>
      </c>
      <c r="B1" s="532" t="s">
        <v>160</v>
      </c>
      <c r="C1" s="532" t="s">
        <v>161</v>
      </c>
      <c r="D1" s="532" t="s">
        <v>162</v>
      </c>
      <c r="E1" s="532" t="s">
        <v>235</v>
      </c>
      <c r="F1" s="532" t="s">
        <v>70</v>
      </c>
      <c r="G1" s="532" t="s">
        <v>2</v>
      </c>
      <c r="H1" s="532" t="s">
        <v>1001</v>
      </c>
      <c r="I1" s="532" t="s">
        <v>1002</v>
      </c>
      <c r="J1" s="532" t="s">
        <v>1003</v>
      </c>
      <c r="K1" s="532" t="s">
        <v>1004</v>
      </c>
      <c r="L1" s="532" t="s">
        <v>1005</v>
      </c>
      <c r="M1" s="532" t="s">
        <v>1006</v>
      </c>
      <c r="N1" s="532" t="s">
        <v>1007</v>
      </c>
      <c r="O1" s="532" t="s">
        <v>1008</v>
      </c>
      <c r="P1" s="532" t="s">
        <v>1009</v>
      </c>
      <c r="Q1" s="532" t="s">
        <v>1010</v>
      </c>
      <c r="R1" s="532" t="s">
        <v>1011</v>
      </c>
      <c r="S1" s="532" t="s">
        <v>1012</v>
      </c>
      <c r="T1" s="532" t="s">
        <v>1013</v>
      </c>
      <c r="U1" s="532" t="s">
        <v>1014</v>
      </c>
      <c r="V1" s="532" t="s">
        <v>1015</v>
      </c>
      <c r="W1" s="532" t="s">
        <v>1016</v>
      </c>
      <c r="X1" s="532" t="s">
        <v>1017</v>
      </c>
      <c r="Y1" s="532" t="s">
        <v>1018</v>
      </c>
      <c r="Z1" s="532" t="s">
        <v>1019</v>
      </c>
      <c r="AA1" s="532" t="s">
        <v>1020</v>
      </c>
      <c r="AB1" s="532" t="s">
        <v>1021</v>
      </c>
      <c r="AC1" s="532" t="s">
        <v>1022</v>
      </c>
      <c r="AD1" s="532" t="s">
        <v>1023</v>
      </c>
      <c r="AE1" s="532" t="s">
        <v>1024</v>
      </c>
      <c r="AF1" s="532" t="s">
        <v>1025</v>
      </c>
      <c r="AG1" s="532" t="s">
        <v>1026</v>
      </c>
      <c r="AH1" s="532" t="s">
        <v>1027</v>
      </c>
      <c r="AI1" s="532" t="s">
        <v>1028</v>
      </c>
      <c r="AJ1" s="532" t="s">
        <v>1029</v>
      </c>
      <c r="AK1" s="532" t="s">
        <v>1030</v>
      </c>
      <c r="AL1" s="532" t="s">
        <v>1031</v>
      </c>
      <c r="AM1" s="532" t="s">
        <v>1032</v>
      </c>
      <c r="AN1" s="532" t="s">
        <v>1033</v>
      </c>
      <c r="AO1" s="532" t="s">
        <v>1034</v>
      </c>
      <c r="AP1" s="532" t="s">
        <v>1035</v>
      </c>
      <c r="AQ1" s="532" t="s">
        <v>1036</v>
      </c>
      <c r="AR1" s="532" t="s">
        <v>1037</v>
      </c>
      <c r="AS1" s="532" t="s">
        <v>1038</v>
      </c>
      <c r="AT1" s="532" t="s">
        <v>1039</v>
      </c>
      <c r="AU1" s="532" t="s">
        <v>1040</v>
      </c>
      <c r="AV1" s="532" t="s">
        <v>1041</v>
      </c>
      <c r="AW1" s="532" t="s">
        <v>1042</v>
      </c>
      <c r="AX1" s="532" t="s">
        <v>1043</v>
      </c>
      <c r="AY1" s="532" t="s">
        <v>1044</v>
      </c>
      <c r="AZ1" s="532" t="s">
        <v>1045</v>
      </c>
      <c r="BA1" s="532" t="s">
        <v>1046</v>
      </c>
      <c r="BB1" s="532" t="s">
        <v>1047</v>
      </c>
      <c r="BC1" s="532" t="s">
        <v>1048</v>
      </c>
      <c r="BD1" s="532" t="s">
        <v>1049</v>
      </c>
      <c r="BE1" s="532" t="s">
        <v>1050</v>
      </c>
      <c r="BF1" s="532" t="s">
        <v>1051</v>
      </c>
      <c r="BG1" s="532" t="s">
        <v>1052</v>
      </c>
      <c r="BH1" s="532" t="s">
        <v>1053</v>
      </c>
      <c r="BI1" s="532" t="s">
        <v>1054</v>
      </c>
      <c r="BJ1" s="532" t="s">
        <v>1055</v>
      </c>
      <c r="BK1" s="532" t="s">
        <v>1056</v>
      </c>
      <c r="BL1" s="532" t="s">
        <v>1057</v>
      </c>
      <c r="BM1" s="532" t="s">
        <v>1058</v>
      </c>
      <c r="BN1" s="532" t="s">
        <v>1059</v>
      </c>
      <c r="BO1" s="532" t="s">
        <v>1060</v>
      </c>
      <c r="BP1" s="532" t="s">
        <v>1061</v>
      </c>
      <c r="BQ1" s="532" t="s">
        <v>1062</v>
      </c>
      <c r="BR1" s="532" t="s">
        <v>1063</v>
      </c>
      <c r="BS1" s="532" t="s">
        <v>1064</v>
      </c>
      <c r="BT1" s="532" t="s">
        <v>1065</v>
      </c>
      <c r="BU1" s="532" t="s">
        <v>1066</v>
      </c>
      <c r="BV1" s="532" t="s">
        <v>1067</v>
      </c>
      <c r="BW1" s="532" t="s">
        <v>1068</v>
      </c>
      <c r="BX1" s="532" t="s">
        <v>1069</v>
      </c>
      <c r="BY1" s="532" t="s">
        <v>1070</v>
      </c>
      <c r="BZ1" s="532" t="s">
        <v>1071</v>
      </c>
      <c r="CA1" s="532" t="s">
        <v>1072</v>
      </c>
      <c r="CB1" s="532" t="s">
        <v>59</v>
      </c>
      <c r="CC1" s="532" t="s">
        <v>1073</v>
      </c>
      <c r="CD1" s="532" t="s">
        <v>1074</v>
      </c>
      <c r="CE1" s="532" t="s">
        <v>1075</v>
      </c>
      <c r="CF1" s="532" t="s">
        <v>1076</v>
      </c>
      <c r="CG1" s="532" t="s">
        <v>1077</v>
      </c>
      <c r="CH1" s="532" t="s">
        <v>1078</v>
      </c>
      <c r="CI1" s="532" t="s">
        <v>1079</v>
      </c>
      <c r="CJ1" s="532" t="s">
        <v>1080</v>
      </c>
      <c r="CK1" s="532" t="s">
        <v>1081</v>
      </c>
      <c r="CL1" s="532" t="s">
        <v>1082</v>
      </c>
      <c r="CM1" s="532" t="s">
        <v>1083</v>
      </c>
      <c r="CN1" s="532" t="s">
        <v>1084</v>
      </c>
      <c r="CO1" s="532" t="s">
        <v>1085</v>
      </c>
      <c r="CP1" s="532" t="s">
        <v>1086</v>
      </c>
      <c r="CQ1" s="532" t="s">
        <v>1087</v>
      </c>
      <c r="CR1" s="532" t="s">
        <v>1088</v>
      </c>
      <c r="CS1" s="532" t="s">
        <v>1089</v>
      </c>
      <c r="CT1" s="532" t="s">
        <v>1090</v>
      </c>
      <c r="CU1" s="532" t="s">
        <v>1091</v>
      </c>
      <c r="CV1" s="532" t="s">
        <v>1092</v>
      </c>
      <c r="CW1" s="532" t="s">
        <v>1093</v>
      </c>
      <c r="CX1" s="532" t="s">
        <v>1094</v>
      </c>
      <c r="CY1" s="532" t="s">
        <v>1095</v>
      </c>
      <c r="CZ1" s="532" t="s">
        <v>1096</v>
      </c>
      <c r="DA1" s="532" t="s">
        <v>1097</v>
      </c>
      <c r="DB1" s="532" t="s">
        <v>1098</v>
      </c>
      <c r="DC1" s="532" t="s">
        <v>1099</v>
      </c>
      <c r="DD1" s="532" t="s">
        <v>1100</v>
      </c>
      <c r="DE1" s="532" t="s">
        <v>1101</v>
      </c>
      <c r="DF1" s="532" t="s">
        <v>1102</v>
      </c>
      <c r="DG1" s="532" t="s">
        <v>1103</v>
      </c>
      <c r="DH1" s="532" t="s">
        <v>1104</v>
      </c>
      <c r="DI1" s="532" t="s">
        <v>1105</v>
      </c>
      <c r="DJ1" s="532" t="s">
        <v>1106</v>
      </c>
      <c r="DK1" s="532" t="s">
        <v>1107</v>
      </c>
      <c r="DL1" s="532" t="s">
        <v>1108</v>
      </c>
      <c r="DM1" s="532" t="s">
        <v>1109</v>
      </c>
      <c r="DN1" s="532" t="s">
        <v>1110</v>
      </c>
      <c r="DO1" s="532" t="s">
        <v>1111</v>
      </c>
      <c r="DP1" s="532" t="s">
        <v>1112</v>
      </c>
      <c r="DQ1" s="532" t="s">
        <v>1113</v>
      </c>
      <c r="DR1" s="532" t="s">
        <v>1114</v>
      </c>
      <c r="DS1" s="532" t="s">
        <v>1115</v>
      </c>
      <c r="DT1" s="532" t="s">
        <v>1116</v>
      </c>
      <c r="DU1" s="532" t="s">
        <v>1117</v>
      </c>
      <c r="DV1" s="532" t="s">
        <v>1118</v>
      </c>
      <c r="DW1" s="532" t="s">
        <v>1119</v>
      </c>
      <c r="DX1" s="532" t="s">
        <v>1120</v>
      </c>
      <c r="DY1" s="532" t="s">
        <v>1121</v>
      </c>
      <c r="DZ1" s="532" t="s">
        <v>1122</v>
      </c>
      <c r="EA1" s="532" t="s">
        <v>1123</v>
      </c>
      <c r="EB1" s="532" t="s">
        <v>1124</v>
      </c>
      <c r="EC1" s="532" t="s">
        <v>1125</v>
      </c>
      <c r="ED1" s="532" t="s">
        <v>1126</v>
      </c>
      <c r="EE1" s="532" t="s">
        <v>1127</v>
      </c>
      <c r="EF1" s="532" t="s">
        <v>1128</v>
      </c>
      <c r="EG1" s="532" t="s">
        <v>1129</v>
      </c>
      <c r="EH1" s="532" t="s">
        <v>1130</v>
      </c>
      <c r="EI1" s="532" t="s">
        <v>1131</v>
      </c>
      <c r="EJ1" s="532" t="s">
        <v>1132</v>
      </c>
      <c r="EK1" s="532" t="s">
        <v>1133</v>
      </c>
      <c r="EL1" s="532" t="s">
        <v>1134</v>
      </c>
      <c r="EM1" s="532" t="s">
        <v>1135</v>
      </c>
      <c r="EN1" s="532" t="s">
        <v>1136</v>
      </c>
      <c r="EO1" s="532" t="s">
        <v>1137</v>
      </c>
      <c r="EP1" s="532" t="s">
        <v>1138</v>
      </c>
      <c r="EQ1" s="532" t="s">
        <v>1139</v>
      </c>
      <c r="ER1" s="532" t="s">
        <v>1140</v>
      </c>
      <c r="ES1" s="532" t="s">
        <v>1141</v>
      </c>
      <c r="ET1" s="532" t="s">
        <v>1142</v>
      </c>
      <c r="EU1" s="532" t="s">
        <v>1143</v>
      </c>
      <c r="EV1" s="532" t="s">
        <v>1144</v>
      </c>
      <c r="EW1" s="532" t="s">
        <v>281</v>
      </c>
      <c r="EX1" s="532" t="s">
        <v>282</v>
      </c>
      <c r="EY1" s="532" t="s">
        <v>283</v>
      </c>
      <c r="EZ1" s="533" t="s">
        <v>1145</v>
      </c>
    </row>
    <row r="2" spans="1:156"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4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4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4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4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4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4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4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4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4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4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4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4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4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45"/>
    <row r="147" spans="1:156" s="512" customFormat="1" x14ac:dyDescent="0.45"/>
    <row r="148" spans="1:156" s="512" customFormat="1" x14ac:dyDescent="0.45"/>
    <row r="149" spans="1:156" s="512" customFormat="1" x14ac:dyDescent="0.45"/>
    <row r="150" spans="1:156" s="512" customFormat="1" x14ac:dyDescent="0.45"/>
    <row r="151" spans="1:156" s="512" customFormat="1" x14ac:dyDescent="0.45"/>
    <row r="152" spans="1:156" s="512" customFormat="1" x14ac:dyDescent="0.45"/>
    <row r="153" spans="1:156" s="512" customFormat="1" x14ac:dyDescent="0.45"/>
    <row r="154" spans="1:156" s="512" customFormat="1" x14ac:dyDescent="0.45"/>
    <row r="155" spans="1:156" s="512" customFormat="1" x14ac:dyDescent="0.45"/>
    <row r="156" spans="1:156" s="512" customFormat="1" x14ac:dyDescent="0.45"/>
    <row r="157" spans="1:156" s="512" customFormat="1" x14ac:dyDescent="0.45"/>
    <row r="158" spans="1:156" s="512" customFormat="1" x14ac:dyDescent="0.45"/>
    <row r="159" spans="1:156" s="512" customFormat="1" x14ac:dyDescent="0.45"/>
    <row r="160" spans="1:156"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5"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R28" sqref="R28"/>
    </sheetView>
  </sheetViews>
  <sheetFormatPr defaultRowHeight="14.25" x14ac:dyDescent="0.45"/>
  <cols>
    <col min="2" max="2" width="15.6640625" bestFit="1" customWidth="1"/>
  </cols>
  <sheetData>
    <row r="1" spans="2:18" s="1" customFormat="1" ht="13.9" x14ac:dyDescent="0.4">
      <c r="B1" s="15"/>
      <c r="C1" s="16"/>
      <c r="D1" s="16"/>
      <c r="E1" s="16"/>
      <c r="F1" s="16"/>
      <c r="G1" s="16"/>
      <c r="H1" s="16"/>
      <c r="I1" s="16"/>
      <c r="J1" s="16"/>
      <c r="K1" s="16"/>
      <c r="L1" s="16"/>
      <c r="M1" s="16"/>
      <c r="N1" s="16"/>
      <c r="O1" s="16"/>
      <c r="P1" s="392"/>
      <c r="R1" s="266"/>
    </row>
    <row r="2" spans="2:18" s="1" customFormat="1" ht="17.25" x14ac:dyDescent="0.4">
      <c r="B2" s="145" t="s">
        <v>34</v>
      </c>
      <c r="C2" s="1068" t="str">
        <f>Prevention!D2</f>
        <v>Afya Nyota Ya Bonde</v>
      </c>
      <c r="D2" s="1068"/>
      <c r="E2" s="1068"/>
      <c r="F2" s="1068"/>
      <c r="G2" s="489">
        <f>IFERROR(VLOOKUP(C2,Facilities!F1:H200,2,FALSE),"")</f>
        <v>11111</v>
      </c>
      <c r="H2" s="911" t="s">
        <v>70</v>
      </c>
      <c r="I2" s="911"/>
      <c r="J2" s="911"/>
      <c r="K2" s="494" t="str">
        <f>'Viral Suppression'!K2</f>
        <v>DSD</v>
      </c>
      <c r="L2" s="205"/>
      <c r="M2" s="274" t="s">
        <v>35</v>
      </c>
      <c r="N2" s="767">
        <f>SC_ARV_CURR!A2</f>
        <v>0</v>
      </c>
      <c r="O2" s="767"/>
      <c r="P2" s="767"/>
    </row>
    <row r="3" spans="2:18" s="1" customFormat="1" ht="27.75" customHeight="1" x14ac:dyDescent="0.4">
      <c r="B3" s="758" t="str">
        <f>CONCATENATE(K2,": SC_ARVDISP")</f>
        <v>DSD: SC_ARVDISP</v>
      </c>
      <c r="C3" s="759"/>
      <c r="D3" s="759"/>
      <c r="E3" s="759"/>
      <c r="F3" s="759"/>
      <c r="G3" s="759"/>
      <c r="H3" s="759"/>
      <c r="I3" s="759"/>
      <c r="J3" s="759"/>
      <c r="K3" s="759"/>
      <c r="L3" s="759"/>
      <c r="M3" s="759"/>
      <c r="N3" s="759"/>
      <c r="O3" s="759"/>
      <c r="P3" s="760"/>
      <c r="Q3" s="266"/>
    </row>
    <row r="4" spans="2:18" s="1" customFormat="1" ht="13.9" x14ac:dyDescent="0.4">
      <c r="B4" s="947" t="s">
        <v>3</v>
      </c>
      <c r="C4" s="948"/>
      <c r="D4" s="949" t="s">
        <v>1986</v>
      </c>
      <c r="E4" s="950"/>
      <c r="F4" s="950"/>
      <c r="G4" s="950"/>
      <c r="H4" s="950"/>
      <c r="I4" s="950"/>
      <c r="J4" s="950"/>
      <c r="K4" s="950"/>
      <c r="L4" s="950"/>
      <c r="M4" s="950"/>
      <c r="N4" s="950"/>
      <c r="O4" s="950"/>
      <c r="P4" s="951"/>
    </row>
    <row r="5" spans="2:18" s="1" customFormat="1" ht="13.9" x14ac:dyDescent="0.4">
      <c r="B5" s="864"/>
      <c r="C5" s="939"/>
      <c r="D5" s="952"/>
      <c r="E5" s="953"/>
      <c r="F5" s="953"/>
      <c r="G5" s="953"/>
      <c r="H5" s="953"/>
      <c r="I5" s="953"/>
      <c r="J5" s="953"/>
      <c r="K5" s="953"/>
      <c r="L5" s="953"/>
      <c r="M5" s="953"/>
      <c r="N5" s="953"/>
      <c r="O5" s="953"/>
      <c r="P5" s="954"/>
    </row>
    <row r="6" spans="2:18" s="1" customFormat="1" ht="17.25" x14ac:dyDescent="0.4">
      <c r="B6" s="1105" t="s">
        <v>1985</v>
      </c>
      <c r="C6" s="1106"/>
      <c r="D6" s="1106"/>
      <c r="E6" s="1106"/>
      <c r="F6" s="1106"/>
      <c r="G6" s="1106"/>
      <c r="H6" s="1106"/>
      <c r="I6" s="1106"/>
      <c r="J6" s="1106"/>
      <c r="K6" s="1106"/>
      <c r="L6" s="1106"/>
      <c r="M6" s="1106"/>
      <c r="N6" s="1106"/>
      <c r="O6" s="1106"/>
      <c r="P6" s="1107"/>
    </row>
    <row r="7" spans="2:18" s="1" customFormat="1" ht="42" customHeight="1" x14ac:dyDescent="0.4">
      <c r="B7" s="498"/>
      <c r="C7" s="1102" t="s">
        <v>1972</v>
      </c>
      <c r="D7" s="1102"/>
      <c r="E7" s="1102"/>
      <c r="F7" s="264"/>
      <c r="G7" s="258"/>
      <c r="H7" s="1103" t="s">
        <v>1973</v>
      </c>
      <c r="I7" s="1103"/>
      <c r="J7" s="1103"/>
      <c r="K7" s="258"/>
      <c r="L7" s="258"/>
      <c r="M7" s="1103" t="s">
        <v>1974</v>
      </c>
      <c r="N7" s="1103"/>
      <c r="O7" s="1103"/>
      <c r="P7" s="499"/>
    </row>
    <row r="8" spans="2:18" s="1" customFormat="1" ht="25.5" customHeight="1" x14ac:dyDescent="0.4">
      <c r="B8" s="1022" t="s">
        <v>1970</v>
      </c>
      <c r="C8" s="1023"/>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3.9" x14ac:dyDescent="0.4">
      <c r="B9" s="500"/>
      <c r="C9" s="501"/>
      <c r="D9" s="225"/>
      <c r="E9" s="225"/>
      <c r="F9" s="256"/>
      <c r="G9" s="256"/>
      <c r="H9" s="256"/>
      <c r="I9" s="256"/>
      <c r="J9" s="256"/>
      <c r="K9" s="256"/>
      <c r="L9" s="256"/>
      <c r="M9" s="256"/>
      <c r="N9" s="256"/>
      <c r="O9" s="256"/>
      <c r="P9" s="502"/>
    </row>
    <row r="10" spans="2:18" s="1" customFormat="1" ht="38.75" customHeight="1" x14ac:dyDescent="0.4">
      <c r="B10" s="260"/>
      <c r="C10" s="1102" t="s">
        <v>1975</v>
      </c>
      <c r="D10" s="1102"/>
      <c r="E10" s="1102"/>
      <c r="F10" s="264"/>
      <c r="G10" s="258"/>
      <c r="H10" s="1103" t="s">
        <v>1976</v>
      </c>
      <c r="I10" s="1103"/>
      <c r="J10" s="1103"/>
      <c r="K10" s="258"/>
      <c r="L10" s="258"/>
      <c r="M10" s="1103" t="s">
        <v>1977</v>
      </c>
      <c r="N10" s="1103"/>
      <c r="O10" s="1103"/>
      <c r="P10" s="241"/>
    </row>
    <row r="11" spans="2:18" s="1" customFormat="1" ht="25.5" customHeight="1" x14ac:dyDescent="0.4">
      <c r="B11" s="1104" t="s">
        <v>1971</v>
      </c>
      <c r="C11" s="1023"/>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3.9" x14ac:dyDescent="0.4">
      <c r="B12" s="226"/>
      <c r="C12" s="225"/>
      <c r="D12" s="225"/>
      <c r="E12" s="225"/>
      <c r="F12" s="225"/>
      <c r="G12" s="225"/>
      <c r="H12" s="225"/>
      <c r="I12" s="225"/>
      <c r="J12" s="225"/>
      <c r="K12" s="225"/>
      <c r="L12" s="225"/>
      <c r="M12" s="225"/>
      <c r="N12" s="225"/>
      <c r="O12" s="225"/>
      <c r="P12" s="224"/>
    </row>
    <row r="13" spans="2:18" s="1" customFormat="1" ht="38.75" customHeight="1" x14ac:dyDescent="0.4">
      <c r="B13" s="260"/>
      <c r="C13" s="1102" t="s">
        <v>1979</v>
      </c>
      <c r="D13" s="1102"/>
      <c r="E13" s="1102"/>
      <c r="F13" s="264"/>
      <c r="G13" s="258"/>
      <c r="H13" s="1108"/>
      <c r="I13" s="1108"/>
      <c r="J13" s="1108"/>
      <c r="K13" s="105"/>
      <c r="L13" s="105"/>
      <c r="M13" s="1108"/>
      <c r="N13" s="1108"/>
      <c r="O13" s="1108"/>
      <c r="P13" s="241"/>
    </row>
    <row r="14" spans="2:18" s="1" customFormat="1" ht="25.5" customHeight="1" x14ac:dyDescent="0.4">
      <c r="B14" s="1104" t="s">
        <v>1978</v>
      </c>
      <c r="C14" s="1023"/>
      <c r="D14" s="583" cm="1">
        <f t="array" ref="D14">SUMPRODUCT(($G$2=SC_ARV_CURR!$E$2:$E$350)*(SC_ARV_CURR!N$2:N$350))</f>
        <v>0</v>
      </c>
      <c r="E14" s="2"/>
      <c r="F14" s="2"/>
      <c r="G14" s="416"/>
      <c r="H14" s="4"/>
      <c r="I14" s="503"/>
      <c r="J14" s="4"/>
      <c r="K14" s="4"/>
      <c r="L14" s="4"/>
      <c r="M14" s="4"/>
      <c r="N14" s="503"/>
      <c r="O14" s="4"/>
      <c r="P14" s="185"/>
    </row>
    <row r="15" spans="2:18" s="1" customFormat="1" ht="13.9" x14ac:dyDescent="0.4">
      <c r="B15" s="226"/>
      <c r="C15" s="225"/>
      <c r="D15" s="225"/>
      <c r="E15" s="225"/>
      <c r="F15" s="225"/>
      <c r="G15" s="225"/>
      <c r="H15" s="225"/>
      <c r="I15" s="225"/>
      <c r="J15" s="225"/>
      <c r="K15" s="225"/>
      <c r="L15" s="225"/>
      <c r="M15" s="225"/>
      <c r="N15" s="225"/>
      <c r="O15" s="225"/>
      <c r="P15" s="224"/>
    </row>
    <row r="16" spans="2:18" s="1" customFormat="1" ht="38.75" customHeight="1" x14ac:dyDescent="0.4">
      <c r="B16" s="260"/>
      <c r="C16" s="1102" t="s">
        <v>1981</v>
      </c>
      <c r="D16" s="1102"/>
      <c r="E16" s="1102"/>
      <c r="F16" s="264"/>
      <c r="G16" s="258"/>
      <c r="H16" s="1103" t="s">
        <v>1982</v>
      </c>
      <c r="I16" s="1103"/>
      <c r="J16" s="1103"/>
      <c r="K16" s="258"/>
      <c r="L16" s="258"/>
      <c r="M16" s="1103"/>
      <c r="N16" s="1103"/>
      <c r="O16" s="1103"/>
      <c r="P16" s="241"/>
    </row>
    <row r="17" spans="2:17" s="1" customFormat="1" ht="25.5" customHeight="1" x14ac:dyDescent="0.4">
      <c r="B17" s="1104" t="s">
        <v>1980</v>
      </c>
      <c r="C17" s="1023"/>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3.9" x14ac:dyDescent="0.4">
      <c r="B18" s="226"/>
      <c r="C18" s="225"/>
      <c r="D18" s="225"/>
      <c r="E18" s="225"/>
      <c r="F18" s="225"/>
      <c r="G18" s="225"/>
      <c r="H18" s="225"/>
      <c r="I18" s="225"/>
      <c r="J18" s="225"/>
      <c r="K18" s="225"/>
      <c r="L18" s="225"/>
      <c r="M18" s="225"/>
      <c r="N18" s="225"/>
      <c r="O18" s="225"/>
      <c r="P18" s="224"/>
    </row>
    <row r="19" spans="2:17" s="1" customFormat="1" ht="38.75" customHeight="1" x14ac:dyDescent="0.4">
      <c r="B19" s="260"/>
      <c r="C19" s="1102" t="s">
        <v>1983</v>
      </c>
      <c r="D19" s="1102"/>
      <c r="E19" s="1102"/>
      <c r="F19" s="264"/>
      <c r="G19" s="258"/>
      <c r="H19" s="1103" t="s">
        <v>1984</v>
      </c>
      <c r="I19" s="1103"/>
      <c r="J19" s="1103"/>
      <c r="K19" s="258"/>
      <c r="L19" s="258"/>
      <c r="M19" s="1103"/>
      <c r="N19" s="1103"/>
      <c r="O19" s="1103"/>
      <c r="P19" s="241"/>
    </row>
    <row r="20" spans="2:17" s="1" customFormat="1" ht="25.5" customHeight="1" x14ac:dyDescent="0.4">
      <c r="B20" s="1104" t="s">
        <v>113</v>
      </c>
      <c r="C20" s="1023"/>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3.9" x14ac:dyDescent="0.4">
      <c r="B21" s="226"/>
      <c r="C21" s="225"/>
      <c r="D21" s="225"/>
      <c r="E21" s="225"/>
      <c r="F21" s="225"/>
      <c r="G21" s="225"/>
      <c r="H21" s="225"/>
      <c r="I21" s="225"/>
      <c r="J21" s="225"/>
      <c r="K21" s="225"/>
      <c r="L21" s="225"/>
      <c r="M21" s="225"/>
      <c r="N21" s="225"/>
      <c r="O21" s="225"/>
      <c r="P21" s="224"/>
    </row>
    <row r="22" spans="2:17" s="1" customFormat="1" ht="27.75" customHeight="1" x14ac:dyDescent="0.4">
      <c r="B22" s="758" t="str">
        <f>CONCATENATE(K2,": SC_CURR")</f>
        <v>DSD: SC_CURR</v>
      </c>
      <c r="C22" s="759"/>
      <c r="D22" s="759"/>
      <c r="E22" s="759"/>
      <c r="F22" s="759"/>
      <c r="G22" s="759"/>
      <c r="H22" s="759"/>
      <c r="I22" s="759"/>
      <c r="J22" s="759"/>
      <c r="K22" s="759"/>
      <c r="L22" s="759"/>
      <c r="M22" s="759"/>
      <c r="N22" s="759"/>
      <c r="O22" s="759"/>
      <c r="P22" s="760"/>
      <c r="Q22" s="266"/>
    </row>
    <row r="23" spans="2:17" s="1" customFormat="1" ht="13.9" x14ac:dyDescent="0.4">
      <c r="B23" s="947" t="s">
        <v>3</v>
      </c>
      <c r="C23" s="948"/>
      <c r="D23" s="949" t="s">
        <v>1969</v>
      </c>
      <c r="E23" s="950"/>
      <c r="F23" s="950"/>
      <c r="G23" s="950"/>
      <c r="H23" s="950"/>
      <c r="I23" s="950"/>
      <c r="J23" s="950"/>
      <c r="K23" s="950"/>
      <c r="L23" s="950"/>
      <c r="M23" s="950"/>
      <c r="N23" s="950"/>
      <c r="O23" s="950"/>
      <c r="P23" s="951"/>
    </row>
    <row r="24" spans="2:17" s="1" customFormat="1" ht="13.9" x14ac:dyDescent="0.4">
      <c r="B24" s="864"/>
      <c r="C24" s="939"/>
      <c r="D24" s="952"/>
      <c r="E24" s="953"/>
      <c r="F24" s="953"/>
      <c r="G24" s="953"/>
      <c r="H24" s="953"/>
      <c r="I24" s="953"/>
      <c r="J24" s="953"/>
      <c r="K24" s="953"/>
      <c r="L24" s="953"/>
      <c r="M24" s="953"/>
      <c r="N24" s="953"/>
      <c r="O24" s="953"/>
      <c r="P24" s="954"/>
    </row>
    <row r="25" spans="2:17" s="1" customFormat="1" ht="17.25" x14ac:dyDescent="0.4">
      <c r="B25" s="1105" t="s">
        <v>1985</v>
      </c>
      <c r="C25" s="1106"/>
      <c r="D25" s="1106"/>
      <c r="E25" s="1106"/>
      <c r="F25" s="1106"/>
      <c r="G25" s="1106"/>
      <c r="H25" s="1106"/>
      <c r="I25" s="1106"/>
      <c r="J25" s="1106"/>
      <c r="K25" s="1106"/>
      <c r="L25" s="1106"/>
      <c r="M25" s="1106"/>
      <c r="N25" s="1106"/>
      <c r="O25" s="1106"/>
      <c r="P25" s="1107"/>
    </row>
    <row r="26" spans="2:17" s="1" customFormat="1" ht="42" customHeight="1" x14ac:dyDescent="0.4">
      <c r="B26" s="498"/>
      <c r="C26" s="1102" t="s">
        <v>1972</v>
      </c>
      <c r="D26" s="1102"/>
      <c r="E26" s="1102"/>
      <c r="F26" s="264"/>
      <c r="G26" s="258"/>
      <c r="H26" s="1103" t="s">
        <v>1973</v>
      </c>
      <c r="I26" s="1103"/>
      <c r="J26" s="1103"/>
      <c r="K26" s="258"/>
      <c r="L26" s="258"/>
      <c r="M26" s="1103" t="s">
        <v>1974</v>
      </c>
      <c r="N26" s="1103"/>
      <c r="O26" s="1103"/>
      <c r="P26" s="499"/>
    </row>
    <row r="27" spans="2:17" s="1" customFormat="1" ht="25.5" customHeight="1" x14ac:dyDescent="0.4">
      <c r="B27" s="1022" t="s">
        <v>1970</v>
      </c>
      <c r="C27" s="1023"/>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3.9" x14ac:dyDescent="0.4">
      <c r="B28" s="500"/>
      <c r="C28" s="501"/>
      <c r="D28" s="225"/>
      <c r="E28" s="225"/>
      <c r="F28" s="256"/>
      <c r="G28" s="256"/>
      <c r="H28" s="256"/>
      <c r="I28" s="256"/>
      <c r="J28" s="256"/>
      <c r="K28" s="256"/>
      <c r="L28" s="256"/>
      <c r="M28" s="256"/>
      <c r="N28" s="256"/>
      <c r="O28" s="256"/>
      <c r="P28" s="502"/>
    </row>
    <row r="29" spans="2:17" s="1" customFormat="1" ht="38.75" customHeight="1" x14ac:dyDescent="0.4">
      <c r="B29" s="260"/>
      <c r="C29" s="1102" t="s">
        <v>1975</v>
      </c>
      <c r="D29" s="1102"/>
      <c r="E29" s="1102"/>
      <c r="F29" s="264"/>
      <c r="G29" s="258"/>
      <c r="H29" s="1103" t="s">
        <v>1976</v>
      </c>
      <c r="I29" s="1103"/>
      <c r="J29" s="1103"/>
      <c r="K29" s="258"/>
      <c r="L29" s="258"/>
      <c r="M29" s="1103" t="s">
        <v>1977</v>
      </c>
      <c r="N29" s="1103"/>
      <c r="O29" s="1103"/>
      <c r="P29" s="241"/>
    </row>
    <row r="30" spans="2:17" s="1" customFormat="1" ht="25.5" customHeight="1" x14ac:dyDescent="0.4">
      <c r="B30" s="1104" t="s">
        <v>1971</v>
      </c>
      <c r="C30" s="1023"/>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3.9" x14ac:dyDescent="0.4">
      <c r="B31" s="226"/>
      <c r="C31" s="225"/>
      <c r="D31" s="225"/>
      <c r="E31" s="225"/>
      <c r="F31" s="225"/>
      <c r="G31" s="225"/>
      <c r="H31" s="225"/>
      <c r="I31" s="225"/>
      <c r="J31" s="225"/>
      <c r="K31" s="225"/>
      <c r="L31" s="225"/>
      <c r="M31" s="225"/>
      <c r="N31" s="225"/>
      <c r="O31" s="225"/>
      <c r="P31" s="224"/>
    </row>
    <row r="32" spans="2:17" s="1" customFormat="1" ht="38.75" customHeight="1" x14ac:dyDescent="0.4">
      <c r="B32" s="260"/>
      <c r="C32" s="1102" t="s">
        <v>1979</v>
      </c>
      <c r="D32" s="1102"/>
      <c r="E32" s="1102"/>
      <c r="F32" s="264"/>
      <c r="G32" s="258"/>
      <c r="H32" s="1108"/>
      <c r="I32" s="1108"/>
      <c r="J32" s="1108"/>
      <c r="K32" s="105"/>
      <c r="L32" s="105"/>
      <c r="M32" s="1108"/>
      <c r="N32" s="1108"/>
      <c r="O32" s="1108"/>
      <c r="P32" s="241"/>
    </row>
    <row r="33" spans="2:16" s="1" customFormat="1" ht="25.5" customHeight="1" x14ac:dyDescent="0.4">
      <c r="B33" s="1104" t="s">
        <v>1978</v>
      </c>
      <c r="C33" s="1023"/>
      <c r="D33" s="583" cm="1">
        <f t="array" ref="D33">SUMPRODUCT(($G$2=SC_ARV_CURR!$E$2:$E$350)*(SC_ARV_CURR!Z$2:Z$350))</f>
        <v>0</v>
      </c>
      <c r="E33" s="2"/>
      <c r="F33" s="2"/>
      <c r="G33" s="416"/>
      <c r="H33" s="4"/>
      <c r="I33" s="503"/>
      <c r="J33" s="4"/>
      <c r="K33" s="4"/>
      <c r="L33" s="4"/>
      <c r="M33" s="4"/>
      <c r="N33" s="503"/>
      <c r="O33" s="4"/>
      <c r="P33" s="185"/>
    </row>
    <row r="34" spans="2:16" s="1" customFormat="1" ht="13.9" x14ac:dyDescent="0.4">
      <c r="B34" s="226"/>
      <c r="C34" s="225"/>
      <c r="D34" s="225"/>
      <c r="E34" s="225"/>
      <c r="F34" s="225"/>
      <c r="G34" s="225"/>
      <c r="H34" s="225"/>
      <c r="I34" s="225"/>
      <c r="J34" s="225"/>
      <c r="K34" s="225"/>
      <c r="L34" s="225"/>
      <c r="M34" s="225"/>
      <c r="N34" s="225"/>
      <c r="O34" s="225"/>
      <c r="P34" s="224"/>
    </row>
    <row r="35" spans="2:16" s="1" customFormat="1" ht="38.75" customHeight="1" x14ac:dyDescent="0.4">
      <c r="B35" s="260"/>
      <c r="C35" s="1102" t="s">
        <v>1981</v>
      </c>
      <c r="D35" s="1102"/>
      <c r="E35" s="1102"/>
      <c r="F35" s="264"/>
      <c r="G35" s="258"/>
      <c r="H35" s="1103" t="s">
        <v>1982</v>
      </c>
      <c r="I35" s="1103"/>
      <c r="J35" s="1103"/>
      <c r="K35" s="258"/>
      <c r="L35" s="258"/>
      <c r="M35" s="1103"/>
      <c r="N35" s="1103"/>
      <c r="O35" s="1103"/>
      <c r="P35" s="241"/>
    </row>
    <row r="36" spans="2:16" s="1" customFormat="1" ht="25.5" customHeight="1" x14ac:dyDescent="0.4">
      <c r="B36" s="1104" t="s">
        <v>1980</v>
      </c>
      <c r="C36" s="1023"/>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3.9" x14ac:dyDescent="0.4">
      <c r="B37" s="226"/>
      <c r="C37" s="225"/>
      <c r="D37" s="225"/>
      <c r="E37" s="225"/>
      <c r="F37" s="225"/>
      <c r="G37" s="225"/>
      <c r="H37" s="225"/>
      <c r="I37" s="225"/>
      <c r="J37" s="225"/>
      <c r="K37" s="225"/>
      <c r="L37" s="225"/>
      <c r="M37" s="225"/>
      <c r="N37" s="225"/>
      <c r="O37" s="225"/>
      <c r="P37" s="224"/>
    </row>
    <row r="38" spans="2:16" s="1" customFormat="1" ht="38.75" customHeight="1" x14ac:dyDescent="0.4">
      <c r="B38" s="260"/>
      <c r="C38" s="1102" t="s">
        <v>1983</v>
      </c>
      <c r="D38" s="1102"/>
      <c r="E38" s="1102"/>
      <c r="F38" s="264"/>
      <c r="G38" s="258"/>
      <c r="H38" s="1103" t="s">
        <v>1984</v>
      </c>
      <c r="I38" s="1103"/>
      <c r="J38" s="1103"/>
      <c r="K38" s="258"/>
      <c r="L38" s="258"/>
      <c r="M38" s="1103"/>
      <c r="N38" s="1103"/>
      <c r="O38" s="1103"/>
      <c r="P38" s="241"/>
    </row>
    <row r="39" spans="2:16" s="1" customFormat="1" ht="25.5" customHeight="1" x14ac:dyDescent="0.4">
      <c r="B39" s="1104" t="s">
        <v>113</v>
      </c>
      <c r="C39" s="1023"/>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3.9" x14ac:dyDescent="0.4">
      <c r="B40" s="226"/>
      <c r="C40" s="225"/>
      <c r="D40" s="225"/>
      <c r="E40" s="225"/>
      <c r="F40" s="225"/>
      <c r="G40" s="225"/>
      <c r="H40" s="225"/>
      <c r="I40" s="225"/>
      <c r="J40" s="225"/>
      <c r="K40" s="225"/>
      <c r="L40" s="225"/>
      <c r="M40" s="225"/>
      <c r="N40" s="225"/>
      <c r="O40" s="225"/>
      <c r="P40" s="224"/>
    </row>
  </sheetData>
  <sheetProtection algorithmName="SHA-512" hashValue="LwpHNJbj387p9cke/je27FT4y/wnurbSg82jnHYTZ5S27S/dcGYeO/IEVSVm+ISnrct+gil1ihyn9vhwJa8mLw==" saltValue="fmPYUrB9imGJN75lbfSIDA==" spinCount="100000" sheet="1" objects="1" scenarios="1"/>
  <mergeCells count="5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19:J19"/>
    <mergeCell ref="M19:O19"/>
    <mergeCell ref="M16:O16"/>
    <mergeCell ref="B17:C17"/>
    <mergeCell ref="C19:E19"/>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C35:E35"/>
    <mergeCell ref="H35:J35"/>
    <mergeCell ref="M35:O35"/>
    <mergeCell ref="M26:O26"/>
    <mergeCell ref="C16:E16"/>
    <mergeCell ref="H16:J16"/>
    <mergeCell ref="B20:C20"/>
    <mergeCell ref="B23:C24"/>
    <mergeCell ref="D23:P24"/>
    <mergeCell ref="B25:P25"/>
    <mergeCell ref="C26:E26"/>
  </mergeCells>
  <conditionalFormatting sqref="N8">
    <cfRule type="cellIs" dxfId="81" priority="29" operator="equal">
      <formula>0</formula>
    </cfRule>
  </conditionalFormatting>
  <conditionalFormatting sqref="D8">
    <cfRule type="cellIs" dxfId="80" priority="33" operator="equal">
      <formula>0</formula>
    </cfRule>
  </conditionalFormatting>
  <conditionalFormatting sqref="I8">
    <cfRule type="cellIs" dxfId="79" priority="32" operator="equal">
      <formula>0</formula>
    </cfRule>
  </conditionalFormatting>
  <conditionalFormatting sqref="I11">
    <cfRule type="cellIs" dxfId="78" priority="27" operator="equal">
      <formula>0</formula>
    </cfRule>
  </conditionalFormatting>
  <conditionalFormatting sqref="D11">
    <cfRule type="cellIs" dxfId="77" priority="28" operator="equal">
      <formula>0</formula>
    </cfRule>
  </conditionalFormatting>
  <conditionalFormatting sqref="N11">
    <cfRule type="cellIs" dxfId="76" priority="26" operator="equal">
      <formula>0</formula>
    </cfRule>
  </conditionalFormatting>
  <conditionalFormatting sqref="I14">
    <cfRule type="cellIs" dxfId="75" priority="24" operator="equal">
      <formula>0</formula>
    </cfRule>
  </conditionalFormatting>
  <conditionalFormatting sqref="D14">
    <cfRule type="cellIs" dxfId="74" priority="25" operator="equal">
      <formula>0</formula>
    </cfRule>
  </conditionalFormatting>
  <conditionalFormatting sqref="N14">
    <cfRule type="cellIs" dxfId="73" priority="23" operator="equal">
      <formula>0</formula>
    </cfRule>
  </conditionalFormatting>
  <conditionalFormatting sqref="I17">
    <cfRule type="cellIs" dxfId="72" priority="21" operator="equal">
      <formula>0</formula>
    </cfRule>
  </conditionalFormatting>
  <conditionalFormatting sqref="D17">
    <cfRule type="cellIs" dxfId="71" priority="22" operator="equal">
      <formula>0</formula>
    </cfRule>
  </conditionalFormatting>
  <conditionalFormatting sqref="N17">
    <cfRule type="cellIs" dxfId="70" priority="20" operator="equal">
      <formula>0</formula>
    </cfRule>
  </conditionalFormatting>
  <conditionalFormatting sqref="I20">
    <cfRule type="cellIs" dxfId="69" priority="18" operator="equal">
      <formula>0</formula>
    </cfRule>
  </conditionalFormatting>
  <conditionalFormatting sqref="D20">
    <cfRule type="cellIs" dxfId="68" priority="19" operator="equal">
      <formula>0</formula>
    </cfRule>
  </conditionalFormatting>
  <conditionalFormatting sqref="N20">
    <cfRule type="cellIs" dxfId="67" priority="17" operator="equal">
      <formula>0</formula>
    </cfRule>
  </conditionalFormatting>
  <conditionalFormatting sqref="I30">
    <cfRule type="cellIs" dxfId="66" priority="12" operator="equal">
      <formula>0</formula>
    </cfRule>
  </conditionalFormatting>
  <conditionalFormatting sqref="D27">
    <cfRule type="cellIs" dxfId="65" priority="16" operator="equal">
      <formula>0</formula>
    </cfRule>
  </conditionalFormatting>
  <conditionalFormatting sqref="D30">
    <cfRule type="cellIs" dxfId="64" priority="13" operator="equal">
      <formula>0</formula>
    </cfRule>
  </conditionalFormatting>
  <conditionalFormatting sqref="N30">
    <cfRule type="cellIs" dxfId="63" priority="11" operator="equal">
      <formula>0</formula>
    </cfRule>
  </conditionalFormatting>
  <conditionalFormatting sqref="N27">
    <cfRule type="cellIs" dxfId="62" priority="14" operator="equal">
      <formula>0</formula>
    </cfRule>
  </conditionalFormatting>
  <conditionalFormatting sqref="I33">
    <cfRule type="cellIs" dxfId="61" priority="9" operator="equal">
      <formula>0</formula>
    </cfRule>
  </conditionalFormatting>
  <conditionalFormatting sqref="D33">
    <cfRule type="cellIs" dxfId="60" priority="10" operator="equal">
      <formula>0</formula>
    </cfRule>
  </conditionalFormatting>
  <conditionalFormatting sqref="N33">
    <cfRule type="cellIs" dxfId="59" priority="8" operator="equal">
      <formula>0</formula>
    </cfRule>
  </conditionalFormatting>
  <conditionalFormatting sqref="I36">
    <cfRule type="cellIs" dxfId="58" priority="6" operator="equal">
      <formula>0</formula>
    </cfRule>
  </conditionalFormatting>
  <conditionalFormatting sqref="D36">
    <cfRule type="cellIs" dxfId="57" priority="7" operator="equal">
      <formula>0</formula>
    </cfRule>
  </conditionalFormatting>
  <conditionalFormatting sqref="N36">
    <cfRule type="cellIs" dxfId="56" priority="5" operator="equal">
      <formula>0</formula>
    </cfRule>
  </conditionalFormatting>
  <conditionalFormatting sqref="I39">
    <cfRule type="cellIs" dxfId="55" priority="3" operator="equal">
      <formula>0</formula>
    </cfRule>
  </conditionalFormatting>
  <conditionalFormatting sqref="D39">
    <cfRule type="cellIs" dxfId="54" priority="4" operator="equal">
      <formula>0</formula>
    </cfRule>
  </conditionalFormatting>
  <conditionalFormatting sqref="N39">
    <cfRule type="cellIs" dxfId="53" priority="2" operator="equal">
      <formula>0</formula>
    </cfRule>
  </conditionalFormatting>
  <conditionalFormatting sqref="I27">
    <cfRule type="cellIs" dxfId="52"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457D-7B76-4A08-8BCA-DFB97C1A583F}">
  <sheetPr>
    <tabColor theme="5" tint="-0.249977111117893"/>
  </sheetPr>
  <dimension ref="B2:S76"/>
  <sheetViews>
    <sheetView showGridLines="0" workbookViewId="0">
      <selection activeCell="D3" sqref="D3:G3"/>
    </sheetView>
  </sheetViews>
  <sheetFormatPr defaultRowHeight="14.25" x14ac:dyDescent="0.45"/>
  <cols>
    <col min="7" max="7" width="7" customWidth="1"/>
    <col min="8" max="8" width="8.86328125" customWidth="1"/>
    <col min="9" max="9" width="5.6640625" customWidth="1"/>
    <col min="11" max="11" width="6.53125" customWidth="1"/>
    <col min="12" max="12" width="7.53125" customWidth="1"/>
    <col min="13" max="13" width="6.46484375" customWidth="1"/>
    <col min="14" max="14" width="6.86328125" customWidth="1"/>
    <col min="15" max="15" width="3.53125" customWidth="1"/>
    <col min="16" max="16" width="4" customWidth="1"/>
    <col min="17" max="17" width="8" customWidth="1"/>
  </cols>
  <sheetData>
    <row r="2" spans="2:19" x14ac:dyDescent="0.45">
      <c r="B2" s="19"/>
      <c r="C2" s="20"/>
      <c r="D2" s="20"/>
      <c r="E2" s="20"/>
      <c r="F2" s="20"/>
      <c r="G2" s="20"/>
      <c r="H2" s="20"/>
      <c r="I2" s="20"/>
      <c r="J2" s="20"/>
      <c r="K2" s="20"/>
      <c r="L2" s="20"/>
      <c r="M2" s="20"/>
      <c r="N2" s="20"/>
      <c r="O2" s="20"/>
      <c r="P2" s="20"/>
      <c r="Q2" s="20"/>
      <c r="R2" s="27"/>
      <c r="S2" s="2"/>
    </row>
    <row r="3" spans="2:19" ht="17.25" x14ac:dyDescent="0.45">
      <c r="B3" s="679" t="s">
        <v>2093</v>
      </c>
      <c r="C3" s="680"/>
      <c r="D3" s="828"/>
      <c r="E3" s="828"/>
      <c r="F3" s="828"/>
      <c r="G3" s="828"/>
      <c r="H3" s="25"/>
      <c r="I3" s="1109" t="s">
        <v>70</v>
      </c>
      <c r="J3" s="1109"/>
      <c r="K3" s="1109"/>
      <c r="L3" s="681" t="s">
        <v>71</v>
      </c>
      <c r="M3" s="682"/>
      <c r="N3" s="683" t="s">
        <v>35</v>
      </c>
      <c r="O3" s="683"/>
      <c r="P3" s="683"/>
      <c r="Q3" s="718"/>
      <c r="R3" s="1110"/>
      <c r="S3" s="2"/>
    </row>
    <row r="4" spans="2:19" ht="17.25" x14ac:dyDescent="0.45">
      <c r="B4" s="749" t="s">
        <v>2081</v>
      </c>
      <c r="C4" s="750"/>
      <c r="D4" s="750"/>
      <c r="E4" s="750"/>
      <c r="F4" s="750"/>
      <c r="G4" s="750"/>
      <c r="H4" s="750"/>
      <c r="I4" s="750"/>
      <c r="J4" s="750"/>
      <c r="K4" s="750"/>
      <c r="L4" s="750"/>
      <c r="M4" s="750"/>
      <c r="N4" s="750"/>
      <c r="O4" s="750"/>
      <c r="P4" s="750"/>
      <c r="Q4" s="750"/>
      <c r="R4" s="751"/>
      <c r="S4" s="2"/>
    </row>
    <row r="5" spans="2:19" x14ac:dyDescent="0.45">
      <c r="B5" s="737" t="s">
        <v>0</v>
      </c>
      <c r="C5" s="738"/>
      <c r="D5" s="752" t="s">
        <v>2082</v>
      </c>
      <c r="E5" s="752"/>
      <c r="F5" s="752"/>
      <c r="G5" s="752"/>
      <c r="H5" s="752"/>
      <c r="I5" s="752"/>
      <c r="J5" s="752"/>
      <c r="K5" s="752"/>
      <c r="L5" s="752"/>
      <c r="M5" s="752"/>
      <c r="N5" s="752"/>
      <c r="O5" s="752"/>
      <c r="P5" s="752"/>
      <c r="Q5" s="752"/>
      <c r="R5" s="753"/>
      <c r="S5" s="2"/>
    </row>
    <row r="6" spans="2:19" x14ac:dyDescent="0.45">
      <c r="B6" s="739"/>
      <c r="C6" s="740"/>
      <c r="D6" s="754"/>
      <c r="E6" s="754"/>
      <c r="F6" s="754"/>
      <c r="G6" s="754"/>
      <c r="H6" s="754"/>
      <c r="I6" s="754"/>
      <c r="J6" s="754"/>
      <c r="K6" s="754"/>
      <c r="L6" s="754"/>
      <c r="M6" s="754"/>
      <c r="N6" s="754"/>
      <c r="O6" s="754"/>
      <c r="P6" s="754"/>
      <c r="Q6" s="754"/>
      <c r="R6" s="755"/>
      <c r="S6" s="660"/>
    </row>
    <row r="7" spans="2:19" x14ac:dyDescent="0.45">
      <c r="B7" s="103"/>
      <c r="C7" s="104"/>
      <c r="D7" s="104"/>
      <c r="E7" s="105"/>
      <c r="F7" s="105"/>
      <c r="G7" s="105"/>
      <c r="H7" s="105"/>
      <c r="I7" s="105"/>
      <c r="J7" s="105"/>
      <c r="K7" s="105"/>
      <c r="L7" s="105"/>
      <c r="M7" s="105"/>
      <c r="N7" s="105"/>
      <c r="O7" s="105"/>
      <c r="P7" s="105"/>
      <c r="Q7" s="105"/>
      <c r="R7" s="345"/>
      <c r="S7" s="4"/>
    </row>
    <row r="8" spans="2:19" x14ac:dyDescent="0.45">
      <c r="B8" s="634"/>
      <c r="C8" s="91" t="s">
        <v>2</v>
      </c>
      <c r="D8" s="586" t="s">
        <v>2080</v>
      </c>
      <c r="E8" s="3"/>
      <c r="F8" s="3"/>
      <c r="G8" s="3"/>
      <c r="H8" s="3"/>
      <c r="I8" s="3"/>
      <c r="J8" s="3"/>
      <c r="K8" s="3"/>
      <c r="L8" s="3"/>
      <c r="M8" s="3"/>
      <c r="N8" s="3"/>
      <c r="O8" s="3"/>
      <c r="P8" s="3"/>
      <c r="Q8" s="3"/>
      <c r="R8" s="119"/>
      <c r="S8" s="3"/>
    </row>
    <row r="9" spans="2:19" x14ac:dyDescent="0.45">
      <c r="B9" s="346"/>
      <c r="C9" s="642"/>
      <c r="D9" s="347"/>
      <c r="E9" s="114"/>
      <c r="F9" s="114"/>
      <c r="G9" s="114"/>
      <c r="H9" s="114"/>
      <c r="I9" s="114"/>
      <c r="J9" s="114"/>
      <c r="K9" s="114"/>
      <c r="L9" s="114"/>
      <c r="M9" s="114"/>
      <c r="N9" s="114"/>
      <c r="O9" s="114"/>
      <c r="P9" s="114"/>
      <c r="Q9" s="114"/>
      <c r="R9" s="121"/>
      <c r="S9" s="3"/>
    </row>
    <row r="10" spans="2:19" ht="39" customHeight="1" x14ac:dyDescent="0.45">
      <c r="B10" s="774" t="s">
        <v>3</v>
      </c>
      <c r="C10" s="775"/>
      <c r="D10" s="776" t="s">
        <v>2083</v>
      </c>
      <c r="E10" s="776"/>
      <c r="F10" s="776"/>
      <c r="G10" s="776"/>
      <c r="H10" s="776"/>
      <c r="I10" s="776"/>
      <c r="J10" s="776"/>
      <c r="K10" s="776"/>
      <c r="L10" s="776"/>
      <c r="M10" s="776"/>
      <c r="N10" s="776"/>
      <c r="O10" s="776"/>
      <c r="P10" s="776"/>
      <c r="Q10" s="776"/>
      <c r="R10" s="777"/>
      <c r="S10" s="661"/>
    </row>
    <row r="11" spans="2:19" ht="15" customHeight="1" x14ac:dyDescent="0.45">
      <c r="B11" s="19"/>
      <c r="C11" s="20"/>
      <c r="D11" s="20"/>
      <c r="E11" s="641"/>
      <c r="F11" s="641"/>
      <c r="G11" s="641"/>
      <c r="H11" s="641"/>
      <c r="I11" s="641"/>
      <c r="J11" s="641"/>
      <c r="K11" s="641"/>
      <c r="L11" s="641"/>
      <c r="M11" s="641"/>
      <c r="N11" s="641"/>
      <c r="O11" s="641"/>
      <c r="P11" s="641"/>
      <c r="Q11" s="641"/>
      <c r="R11" s="21"/>
      <c r="S11" s="635"/>
    </row>
    <row r="12" spans="2:19" ht="24" customHeight="1" x14ac:dyDescent="0.45">
      <c r="B12" s="778" t="s">
        <v>42</v>
      </c>
      <c r="C12" s="779"/>
      <c r="D12" s="779"/>
      <c r="E12" s="779"/>
      <c r="F12" s="2"/>
      <c r="G12" s="583"/>
      <c r="H12" s="2"/>
      <c r="I12" s="2"/>
      <c r="J12" s="2"/>
      <c r="K12" s="2"/>
      <c r="L12" s="2"/>
      <c r="M12" s="2"/>
      <c r="N12" s="2"/>
      <c r="O12" s="2"/>
      <c r="P12" s="2"/>
      <c r="Q12" s="2"/>
      <c r="R12" s="22"/>
      <c r="S12" s="2"/>
    </row>
    <row r="13" spans="2:19" x14ac:dyDescent="0.45">
      <c r="B13" s="23"/>
      <c r="C13" s="24"/>
      <c r="D13" s="24"/>
      <c r="E13" s="24"/>
      <c r="F13" s="25"/>
      <c r="G13" s="30"/>
      <c r="H13" s="25"/>
      <c r="I13" s="25"/>
      <c r="J13" s="25"/>
      <c r="K13" s="25"/>
      <c r="L13" s="25"/>
      <c r="M13" s="25"/>
      <c r="N13" s="25"/>
      <c r="O13" s="25"/>
      <c r="P13" s="25"/>
      <c r="Q13" s="25"/>
      <c r="R13" s="26"/>
      <c r="S13" s="2"/>
    </row>
    <row r="14" spans="2:19" x14ac:dyDescent="0.45">
      <c r="B14" s="19"/>
      <c r="C14" s="20"/>
      <c r="D14" s="20"/>
      <c r="E14" s="20"/>
      <c r="F14" s="20"/>
      <c r="G14" s="31"/>
      <c r="H14" s="20"/>
      <c r="I14" s="20"/>
      <c r="J14" s="20"/>
      <c r="K14" s="20"/>
      <c r="L14" s="20"/>
      <c r="M14" s="20"/>
      <c r="N14" s="20"/>
      <c r="O14" s="20"/>
      <c r="P14" s="20"/>
      <c r="Q14" s="20"/>
      <c r="R14" s="27"/>
      <c r="S14" s="2"/>
    </row>
    <row r="15" spans="2:19" ht="24.75" customHeight="1" x14ac:dyDescent="0.45">
      <c r="B15" s="778" t="s">
        <v>43</v>
      </c>
      <c r="C15" s="779"/>
      <c r="D15" s="779"/>
      <c r="E15" s="779"/>
      <c r="F15" s="2"/>
      <c r="G15" s="583"/>
      <c r="H15" s="2"/>
      <c r="I15" s="2"/>
      <c r="J15" s="2"/>
      <c r="K15" s="2"/>
      <c r="L15" s="2"/>
      <c r="M15" s="2"/>
      <c r="N15" s="2"/>
      <c r="O15" s="2"/>
      <c r="P15" s="2"/>
      <c r="Q15" s="2"/>
      <c r="R15" s="22"/>
      <c r="S15" s="2"/>
    </row>
    <row r="16" spans="2:19" x14ac:dyDescent="0.45">
      <c r="B16" s="23"/>
      <c r="C16" s="24"/>
      <c r="D16" s="24"/>
      <c r="E16" s="24"/>
      <c r="F16" s="25"/>
      <c r="G16" s="30"/>
      <c r="H16" s="25"/>
      <c r="I16" s="25"/>
      <c r="J16" s="25"/>
      <c r="K16" s="25"/>
      <c r="L16" s="25"/>
      <c r="M16" s="25"/>
      <c r="N16" s="25"/>
      <c r="O16" s="25"/>
      <c r="P16" s="25"/>
      <c r="Q16" s="25"/>
      <c r="R16" s="26"/>
      <c r="S16" s="2"/>
    </row>
    <row r="17" spans="2:19" x14ac:dyDescent="0.45">
      <c r="B17" s="19"/>
      <c r="C17" s="20"/>
      <c r="D17" s="20"/>
      <c r="E17" s="20"/>
      <c r="F17" s="20"/>
      <c r="G17" s="31"/>
      <c r="H17" s="20"/>
      <c r="I17" s="20"/>
      <c r="J17" s="20"/>
      <c r="K17" s="20"/>
      <c r="L17" s="20"/>
      <c r="M17" s="20"/>
      <c r="N17" s="20"/>
      <c r="O17" s="20"/>
      <c r="P17" s="20"/>
      <c r="Q17" s="20"/>
      <c r="R17" s="27"/>
      <c r="S17" s="2"/>
    </row>
    <row r="18" spans="2:19" ht="25.5" customHeight="1" x14ac:dyDescent="0.45">
      <c r="B18" s="778" t="s">
        <v>44</v>
      </c>
      <c r="C18" s="779"/>
      <c r="D18" s="779"/>
      <c r="E18" s="779"/>
      <c r="F18" s="2"/>
      <c r="G18" s="583"/>
      <c r="H18" s="2"/>
      <c r="I18" s="2"/>
      <c r="J18" s="2"/>
      <c r="K18" s="2"/>
      <c r="L18" s="2"/>
      <c r="M18" s="2"/>
      <c r="N18" s="2"/>
      <c r="O18" s="2"/>
      <c r="P18" s="2"/>
      <c r="Q18" s="2"/>
      <c r="R18" s="22"/>
      <c r="S18" s="2"/>
    </row>
    <row r="19" spans="2:19" x14ac:dyDescent="0.45">
      <c r="B19" s="23"/>
      <c r="C19" s="24"/>
      <c r="D19" s="24"/>
      <c r="E19" s="24"/>
      <c r="F19" s="25"/>
      <c r="G19" s="30"/>
      <c r="H19" s="25"/>
      <c r="I19" s="25"/>
      <c r="J19" s="25"/>
      <c r="K19" s="25"/>
      <c r="L19" s="25"/>
      <c r="M19" s="25"/>
      <c r="N19" s="25"/>
      <c r="O19" s="25"/>
      <c r="P19" s="25"/>
      <c r="Q19" s="25"/>
      <c r="R19" s="26"/>
      <c r="S19" s="2"/>
    </row>
    <row r="20" spans="2:19" x14ac:dyDescent="0.45">
      <c r="B20" s="19"/>
      <c r="C20" s="20"/>
      <c r="D20" s="20"/>
      <c r="E20" s="20"/>
      <c r="F20" s="20"/>
      <c r="G20" s="31"/>
      <c r="H20" s="20"/>
      <c r="I20" s="20"/>
      <c r="J20" s="20"/>
      <c r="K20" s="20"/>
      <c r="L20" s="20"/>
      <c r="M20" s="20"/>
      <c r="N20" s="20"/>
      <c r="O20" s="20"/>
      <c r="P20" s="20"/>
      <c r="Q20" s="20"/>
      <c r="R20" s="27"/>
      <c r="S20" s="2"/>
    </row>
    <row r="21" spans="2:19" ht="24" customHeight="1" x14ac:dyDescent="0.45">
      <c r="B21" s="778" t="s">
        <v>45</v>
      </c>
      <c r="C21" s="779"/>
      <c r="D21" s="779"/>
      <c r="E21" s="779"/>
      <c r="F21" s="2"/>
      <c r="G21" s="583"/>
      <c r="H21" s="2"/>
      <c r="I21" s="2"/>
      <c r="J21" s="2"/>
      <c r="K21" s="2"/>
      <c r="L21" s="2"/>
      <c r="M21" s="2"/>
      <c r="N21" s="2"/>
      <c r="O21" s="2"/>
      <c r="P21" s="2"/>
      <c r="Q21" s="2"/>
      <c r="R21" s="22"/>
      <c r="S21" s="2"/>
    </row>
    <row r="22" spans="2:19" x14ac:dyDescent="0.45">
      <c r="B22" s="23"/>
      <c r="C22" s="24"/>
      <c r="D22" s="24"/>
      <c r="E22" s="24"/>
      <c r="F22" s="25"/>
      <c r="G22" s="30"/>
      <c r="H22" s="25"/>
      <c r="I22" s="25"/>
      <c r="J22" s="25"/>
      <c r="K22" s="25"/>
      <c r="L22" s="25"/>
      <c r="M22" s="25"/>
      <c r="N22" s="25"/>
      <c r="O22" s="25"/>
      <c r="P22" s="25"/>
      <c r="Q22" s="25"/>
      <c r="R22" s="26"/>
      <c r="S22" s="2"/>
    </row>
    <row r="23" spans="2:19" x14ac:dyDescent="0.45">
      <c r="B23" s="19"/>
      <c r="C23" s="20"/>
      <c r="D23" s="20"/>
      <c r="E23" s="20"/>
      <c r="F23" s="20"/>
      <c r="G23" s="31"/>
      <c r="H23" s="20"/>
      <c r="I23" s="20"/>
      <c r="J23" s="20"/>
      <c r="K23" s="20"/>
      <c r="L23" s="20"/>
      <c r="M23" s="20"/>
      <c r="N23" s="20"/>
      <c r="O23" s="20"/>
      <c r="P23" s="20"/>
      <c r="Q23" s="20"/>
      <c r="R23" s="27"/>
      <c r="S23" s="2"/>
    </row>
    <row r="24" spans="2:19" ht="30.75" customHeight="1" x14ac:dyDescent="0.45">
      <c r="B24" s="1120" t="s">
        <v>46</v>
      </c>
      <c r="C24" s="1121"/>
      <c r="D24" s="1121"/>
      <c r="E24" s="1121"/>
      <c r="F24" s="2"/>
      <c r="G24" s="583"/>
      <c r="H24" s="2"/>
      <c r="I24" s="2"/>
      <c r="J24" s="2"/>
      <c r="K24" s="2"/>
      <c r="L24" s="2"/>
      <c r="M24" s="2"/>
      <c r="N24" s="2"/>
      <c r="O24" s="2"/>
      <c r="P24" s="2"/>
      <c r="Q24" s="2"/>
      <c r="R24" s="22"/>
      <c r="S24" s="2"/>
    </row>
    <row r="25" spans="2:19" x14ac:dyDescent="0.45">
      <c r="B25" s="23"/>
      <c r="C25" s="24"/>
      <c r="D25" s="24"/>
      <c r="E25" s="24"/>
      <c r="F25" s="25"/>
      <c r="G25" s="32"/>
      <c r="H25" s="25"/>
      <c r="I25" s="25"/>
      <c r="J25" s="25"/>
      <c r="K25" s="25"/>
      <c r="L25" s="25"/>
      <c r="M25" s="25"/>
      <c r="N25" s="25"/>
      <c r="O25" s="25"/>
      <c r="P25" s="25"/>
      <c r="Q25" s="25"/>
      <c r="R25" s="26"/>
      <c r="S25" s="2"/>
    </row>
    <row r="26" spans="2:19" ht="25.5" customHeight="1" x14ac:dyDescent="0.45">
      <c r="B26" s="662" t="s">
        <v>3</v>
      </c>
      <c r="C26" s="384"/>
      <c r="D26" s="866" t="s">
        <v>2031</v>
      </c>
      <c r="E26" s="1122"/>
      <c r="F26" s="1122"/>
      <c r="G26" s="1122"/>
      <c r="H26" s="1122"/>
      <c r="I26" s="1122"/>
      <c r="J26" s="1122"/>
      <c r="K26" s="1122"/>
      <c r="L26" s="1122"/>
      <c r="M26" s="1122"/>
      <c r="N26" s="1122"/>
      <c r="O26" s="1122"/>
      <c r="P26" s="1122"/>
      <c r="Q26" s="1122"/>
      <c r="R26" s="1123"/>
      <c r="S26" s="635"/>
    </row>
    <row r="27" spans="2:19" ht="39.75" customHeight="1" x14ac:dyDescent="0.45">
      <c r="B27" s="656"/>
      <c r="C27" s="97"/>
      <c r="D27" s="45"/>
      <c r="E27" s="45"/>
      <c r="F27" s="664" t="s">
        <v>42</v>
      </c>
      <c r="G27" s="664"/>
      <c r="H27" s="664" t="s">
        <v>43</v>
      </c>
      <c r="I27" s="655"/>
      <c r="J27" s="80" t="s">
        <v>44</v>
      </c>
      <c r="K27" s="655"/>
      <c r="L27" s="664" t="s">
        <v>45</v>
      </c>
      <c r="M27" s="664"/>
      <c r="N27" s="1124" t="s">
        <v>2084</v>
      </c>
      <c r="O27" s="1124"/>
      <c r="P27" s="1124"/>
      <c r="Q27" s="46" t="s">
        <v>2085</v>
      </c>
      <c r="R27" s="663"/>
      <c r="S27" s="3"/>
    </row>
    <row r="28" spans="2:19" ht="12.75" customHeight="1" x14ac:dyDescent="0.45">
      <c r="B28" s="49"/>
      <c r="C28" s="50"/>
      <c r="D28" s="50"/>
      <c r="E28" s="50"/>
      <c r="F28" s="658"/>
      <c r="G28" s="658"/>
      <c r="H28" s="658"/>
      <c r="I28" s="653"/>
      <c r="J28" s="63"/>
      <c r="K28" s="653"/>
      <c r="L28" s="658"/>
      <c r="M28" s="658"/>
      <c r="N28" s="659"/>
      <c r="O28" s="659"/>
      <c r="P28" s="659"/>
      <c r="Q28" s="653"/>
      <c r="R28" s="51"/>
      <c r="S28" s="3"/>
    </row>
    <row r="29" spans="2:19" ht="24" customHeight="1" x14ac:dyDescent="0.45">
      <c r="B29" s="651"/>
      <c r="C29" s="563"/>
      <c r="D29" s="665" t="s">
        <v>2086</v>
      </c>
      <c r="E29" s="9"/>
      <c r="F29" s="657"/>
      <c r="G29" s="3"/>
      <c r="H29" s="657"/>
      <c r="I29" s="563"/>
      <c r="J29" s="657"/>
      <c r="K29" s="3"/>
      <c r="L29" s="657"/>
      <c r="M29" s="3"/>
      <c r="N29" s="657"/>
      <c r="O29" s="3"/>
      <c r="P29" s="3"/>
      <c r="Q29" s="657"/>
      <c r="R29" s="663"/>
      <c r="S29" s="3"/>
    </row>
    <row r="30" spans="2:19" x14ac:dyDescent="0.45">
      <c r="B30" s="54"/>
      <c r="C30" s="55"/>
      <c r="D30" s="55"/>
      <c r="E30" s="55"/>
      <c r="F30" s="55"/>
      <c r="G30" s="45"/>
      <c r="H30" s="55"/>
      <c r="I30" s="655"/>
      <c r="J30" s="55"/>
      <c r="K30" s="45"/>
      <c r="L30" s="55"/>
      <c r="M30" s="45"/>
      <c r="N30" s="55"/>
      <c r="O30" s="55"/>
      <c r="P30" s="55"/>
      <c r="Q30" s="45"/>
      <c r="R30" s="46"/>
      <c r="S30" s="3"/>
    </row>
    <row r="31" spans="2:19" x14ac:dyDescent="0.45">
      <c r="B31" s="652"/>
      <c r="C31" s="50"/>
      <c r="D31" s="50"/>
      <c r="E31" s="50"/>
      <c r="F31" s="50"/>
      <c r="G31" s="50"/>
      <c r="H31" s="50"/>
      <c r="I31" s="653"/>
      <c r="J31" s="50"/>
      <c r="K31" s="50"/>
      <c r="L31" s="50"/>
      <c r="M31" s="50"/>
      <c r="N31" s="50"/>
      <c r="O31" s="50"/>
      <c r="P31" s="50"/>
      <c r="Q31" s="50"/>
      <c r="R31" s="51"/>
      <c r="S31" s="3"/>
    </row>
    <row r="32" spans="2:19" ht="22.5" customHeight="1" x14ac:dyDescent="0.45">
      <c r="B32" s="1111" t="s">
        <v>2087</v>
      </c>
      <c r="C32" s="1112"/>
      <c r="D32" s="1112"/>
      <c r="E32" s="9"/>
      <c r="F32" s="591"/>
      <c r="G32" s="3"/>
      <c r="H32" s="591"/>
      <c r="I32" s="563"/>
      <c r="J32" s="591"/>
      <c r="K32" s="3"/>
      <c r="L32" s="591"/>
      <c r="M32" s="3"/>
      <c r="N32" s="591"/>
      <c r="O32" s="3"/>
      <c r="P32" s="3"/>
      <c r="Q32" s="657"/>
      <c r="R32" s="663"/>
      <c r="S32" s="3"/>
    </row>
    <row r="33" spans="2:19" x14ac:dyDescent="0.45">
      <c r="B33" s="54"/>
      <c r="C33" s="55"/>
      <c r="D33" s="55"/>
      <c r="E33" s="55"/>
      <c r="F33" s="55"/>
      <c r="G33" s="45"/>
      <c r="H33" s="55"/>
      <c r="I33" s="655"/>
      <c r="J33" s="55"/>
      <c r="K33" s="45"/>
      <c r="L33" s="55"/>
      <c r="M33" s="45"/>
      <c r="N33" s="55"/>
      <c r="O33" s="55"/>
      <c r="P33" s="55"/>
      <c r="Q33" s="45"/>
      <c r="R33" s="46"/>
      <c r="S33" s="3"/>
    </row>
    <row r="34" spans="2:19" x14ac:dyDescent="0.45">
      <c r="B34" s="652"/>
      <c r="C34" s="50"/>
      <c r="D34" s="50"/>
      <c r="E34" s="50"/>
      <c r="F34" s="50"/>
      <c r="G34" s="50"/>
      <c r="H34" s="50"/>
      <c r="I34" s="653"/>
      <c r="J34" s="50"/>
      <c r="K34" s="50"/>
      <c r="L34" s="50"/>
      <c r="M34" s="50"/>
      <c r="N34" s="50"/>
      <c r="O34" s="50"/>
      <c r="P34" s="50"/>
      <c r="Q34" s="50"/>
      <c r="R34" s="51"/>
      <c r="S34" s="3"/>
    </row>
    <row r="35" spans="2:19" ht="27" customHeight="1" x14ac:dyDescent="0.45">
      <c r="B35" s="1113" t="s">
        <v>2088</v>
      </c>
      <c r="C35" s="1114"/>
      <c r="D35" s="1114"/>
      <c r="E35" s="9"/>
      <c r="F35" s="591"/>
      <c r="G35" s="3"/>
      <c r="H35" s="591"/>
      <c r="I35" s="563"/>
      <c r="J35" s="591"/>
      <c r="K35" s="3"/>
      <c r="L35" s="591"/>
      <c r="M35" s="3"/>
      <c r="N35" s="591"/>
      <c r="O35" s="3"/>
      <c r="P35" s="3"/>
      <c r="Q35" s="657"/>
      <c r="R35" s="663"/>
      <c r="S35" s="3"/>
    </row>
    <row r="36" spans="2:19" x14ac:dyDescent="0.45">
      <c r="B36" s="654"/>
      <c r="C36" s="55"/>
      <c r="D36" s="55"/>
      <c r="E36" s="55"/>
      <c r="F36" s="55"/>
      <c r="G36" s="45"/>
      <c r="H36" s="55"/>
      <c r="I36" s="655"/>
      <c r="J36" s="55"/>
      <c r="K36" s="45"/>
      <c r="L36" s="55"/>
      <c r="M36" s="45"/>
      <c r="N36" s="55"/>
      <c r="O36" s="55"/>
      <c r="P36" s="55"/>
      <c r="Q36" s="45"/>
      <c r="R36" s="46"/>
      <c r="S36" s="3"/>
    </row>
    <row r="38" spans="2:19" ht="27.75" customHeight="1" x14ac:dyDescent="0.45">
      <c r="B38" s="1127" t="str">
        <f>CONCATENATE(L3,": GEND_GBV")</f>
        <v>DSD: GEND_GBV</v>
      </c>
      <c r="C38" s="1128"/>
      <c r="D38" s="1128"/>
      <c r="E38" s="1128"/>
      <c r="F38" s="1128"/>
      <c r="G38" s="1128"/>
      <c r="H38" s="1128"/>
      <c r="I38" s="1128"/>
      <c r="J38" s="1128"/>
      <c r="K38" s="1128"/>
      <c r="L38" s="1128"/>
      <c r="M38" s="1128"/>
      <c r="N38" s="1128"/>
      <c r="O38" s="1128"/>
      <c r="P38" s="1128"/>
      <c r="Q38" s="1128"/>
      <c r="R38" s="1129"/>
    </row>
    <row r="39" spans="2:19" x14ac:dyDescent="0.45">
      <c r="B39" s="1115" t="s">
        <v>0</v>
      </c>
      <c r="C39" s="738"/>
      <c r="D39" s="1116" t="s">
        <v>60</v>
      </c>
      <c r="E39" s="1117"/>
      <c r="F39" s="1117"/>
      <c r="G39" s="1117"/>
      <c r="H39" s="1117"/>
      <c r="I39" s="1117"/>
      <c r="J39" s="1117"/>
      <c r="K39" s="1117"/>
      <c r="L39" s="1117"/>
      <c r="M39" s="1117"/>
      <c r="N39" s="1117"/>
      <c r="O39" s="1117"/>
      <c r="P39" s="1117"/>
      <c r="Q39" s="653"/>
      <c r="R39" s="669"/>
    </row>
    <row r="40" spans="2:19" x14ac:dyDescent="0.45">
      <c r="B40" s="844"/>
      <c r="C40" s="845"/>
      <c r="D40" s="1118"/>
      <c r="E40" s="1119"/>
      <c r="F40" s="1119"/>
      <c r="G40" s="1119"/>
      <c r="H40" s="1119"/>
      <c r="I40" s="1119"/>
      <c r="J40" s="1119"/>
      <c r="K40" s="1119"/>
      <c r="L40" s="1119"/>
      <c r="M40" s="1119"/>
      <c r="N40" s="1119"/>
      <c r="O40" s="1119"/>
      <c r="P40" s="1119"/>
      <c r="Q40" s="655"/>
      <c r="R40" s="670"/>
    </row>
    <row r="41" spans="2:19" ht="8.25" customHeight="1" x14ac:dyDescent="0.45">
      <c r="B41" s="77"/>
      <c r="C41" s="78"/>
      <c r="D41" s="78"/>
      <c r="E41" s="79"/>
      <c r="F41" s="79"/>
      <c r="G41" s="79"/>
      <c r="H41" s="79"/>
      <c r="I41" s="79"/>
      <c r="J41" s="79"/>
      <c r="K41" s="79"/>
      <c r="L41" s="79"/>
      <c r="M41" s="79"/>
      <c r="N41" s="79"/>
      <c r="O41" s="79"/>
      <c r="P41" s="653"/>
      <c r="Q41" s="653"/>
      <c r="R41" s="669"/>
    </row>
    <row r="42" spans="2:19" ht="21.75" customHeight="1" x14ac:dyDescent="0.45">
      <c r="B42" s="651"/>
      <c r="C42" s="1135" t="s">
        <v>2</v>
      </c>
      <c r="D42" s="792"/>
      <c r="E42" s="586" t="s">
        <v>2080</v>
      </c>
      <c r="F42" s="3"/>
      <c r="G42" s="3"/>
      <c r="H42" s="3"/>
      <c r="I42" s="3"/>
      <c r="J42" s="3"/>
      <c r="K42" s="3"/>
      <c r="L42" s="3"/>
      <c r="M42" s="3"/>
      <c r="N42" s="3"/>
      <c r="O42" s="3"/>
      <c r="P42" s="563"/>
      <c r="Q42" s="563"/>
      <c r="R42" s="663"/>
    </row>
    <row r="43" spans="2:19" ht="9" customHeight="1" x14ac:dyDescent="0.45">
      <c r="B43" s="666"/>
      <c r="C43" s="667"/>
      <c r="D43" s="668"/>
      <c r="E43" s="45"/>
      <c r="F43" s="45"/>
      <c r="G43" s="45"/>
      <c r="H43" s="45"/>
      <c r="I43" s="45"/>
      <c r="J43" s="45"/>
      <c r="K43" s="45"/>
      <c r="L43" s="45"/>
      <c r="M43" s="45"/>
      <c r="N43" s="45"/>
      <c r="O43" s="45"/>
      <c r="P43" s="655"/>
      <c r="Q43" s="655"/>
      <c r="R43" s="670"/>
    </row>
    <row r="44" spans="2:19" ht="36" customHeight="1" x14ac:dyDescent="0.45">
      <c r="B44" s="1115" t="s">
        <v>0</v>
      </c>
      <c r="C44" s="738"/>
      <c r="D44" s="1130" t="s">
        <v>61</v>
      </c>
      <c r="E44" s="867"/>
      <c r="F44" s="867"/>
      <c r="G44" s="867"/>
      <c r="H44" s="867"/>
      <c r="I44" s="867"/>
      <c r="J44" s="867"/>
      <c r="K44" s="867"/>
      <c r="L44" s="867"/>
      <c r="M44" s="867"/>
      <c r="N44" s="867"/>
      <c r="O44" s="867"/>
      <c r="P44" s="867"/>
      <c r="Q44" s="867"/>
      <c r="R44" s="1131"/>
    </row>
    <row r="45" spans="2:19" ht="9" customHeight="1" x14ac:dyDescent="0.45">
      <c r="B45" s="844"/>
      <c r="C45" s="845"/>
      <c r="D45" s="50"/>
      <c r="E45" s="50"/>
      <c r="F45" s="50"/>
      <c r="G45" s="50"/>
      <c r="H45" s="50"/>
      <c r="I45" s="50"/>
      <c r="J45" s="50"/>
      <c r="K45" s="50"/>
      <c r="L45" s="50"/>
      <c r="M45" s="50"/>
      <c r="N45" s="50"/>
      <c r="O45" s="50"/>
      <c r="P45" s="50"/>
      <c r="Q45" s="50"/>
      <c r="R45" s="51"/>
    </row>
    <row r="46" spans="2:19" ht="25.5" customHeight="1" x14ac:dyDescent="0.45">
      <c r="B46" s="791" t="s">
        <v>62</v>
      </c>
      <c r="C46" s="1136"/>
      <c r="D46" s="1136"/>
      <c r="E46" s="586" t="s">
        <v>2080</v>
      </c>
      <c r="F46" s="2"/>
      <c r="G46" s="3"/>
      <c r="H46" s="3"/>
      <c r="I46" s="3"/>
      <c r="J46" s="3"/>
      <c r="K46" s="3"/>
      <c r="L46" s="3"/>
      <c r="M46" s="3"/>
      <c r="N46" s="3"/>
      <c r="O46" s="3"/>
      <c r="P46" s="3"/>
      <c r="Q46" s="3"/>
      <c r="R46" s="36"/>
    </row>
    <row r="47" spans="2:19" ht="12" customHeight="1" x14ac:dyDescent="0.45">
      <c r="B47" s="54"/>
      <c r="C47" s="55"/>
      <c r="D47" s="55"/>
      <c r="E47" s="55"/>
      <c r="F47" s="45"/>
      <c r="G47" s="45"/>
      <c r="H47" s="45"/>
      <c r="I47" s="45"/>
      <c r="J47" s="45"/>
      <c r="K47" s="45"/>
      <c r="L47" s="45"/>
      <c r="M47" s="45"/>
      <c r="N47" s="45"/>
      <c r="O47" s="45"/>
      <c r="P47" s="45"/>
      <c r="Q47" s="45"/>
      <c r="R47" s="46"/>
    </row>
    <row r="48" spans="2:19" ht="15" customHeight="1" x14ac:dyDescent="0.45">
      <c r="B48" s="49"/>
      <c r="C48" s="50"/>
      <c r="D48" s="50"/>
      <c r="E48" s="50"/>
      <c r="F48" s="50"/>
      <c r="G48" s="50"/>
      <c r="H48" s="50"/>
      <c r="I48" s="50"/>
      <c r="J48" s="50"/>
      <c r="K48" s="50"/>
      <c r="L48" s="50"/>
      <c r="M48" s="50"/>
      <c r="N48" s="50"/>
      <c r="O48" s="50"/>
      <c r="P48" s="50"/>
      <c r="Q48" s="50"/>
      <c r="R48" s="669"/>
    </row>
    <row r="49" spans="2:18" ht="27" customHeight="1" x14ac:dyDescent="0.45">
      <c r="B49" s="1137" t="s">
        <v>63</v>
      </c>
      <c r="C49" s="1138"/>
      <c r="D49" s="1138"/>
      <c r="E49" s="586" t="s">
        <v>2080</v>
      </c>
      <c r="F49" s="2"/>
      <c r="G49" s="3"/>
      <c r="H49" s="3"/>
      <c r="I49" s="3"/>
      <c r="J49" s="3"/>
      <c r="K49" s="3"/>
      <c r="L49" s="3"/>
      <c r="M49" s="3"/>
      <c r="N49" s="3"/>
      <c r="O49" s="3"/>
      <c r="P49" s="3"/>
      <c r="Q49" s="3"/>
      <c r="R49" s="663"/>
    </row>
    <row r="50" spans="2:18" ht="12.75" customHeight="1" x14ac:dyDescent="0.45">
      <c r="B50" s="56"/>
      <c r="C50" s="331"/>
      <c r="D50" s="45"/>
      <c r="E50" s="45"/>
      <c r="F50" s="45"/>
      <c r="G50" s="45"/>
      <c r="H50" s="45"/>
      <c r="I50" s="45"/>
      <c r="J50" s="45"/>
      <c r="K50" s="45"/>
      <c r="L50" s="45"/>
      <c r="M50" s="45"/>
      <c r="N50" s="45"/>
      <c r="O50" s="45"/>
      <c r="P50" s="45"/>
      <c r="Q50" s="45"/>
      <c r="R50" s="670"/>
    </row>
    <row r="51" spans="2:18" ht="25.5" customHeight="1" x14ac:dyDescent="0.45">
      <c r="B51" s="1075" t="s">
        <v>3</v>
      </c>
      <c r="C51" s="1125"/>
      <c r="D51" s="843" t="s">
        <v>64</v>
      </c>
      <c r="E51" s="843"/>
      <c r="F51" s="843"/>
      <c r="G51" s="843"/>
      <c r="H51" s="843"/>
      <c r="I51" s="843"/>
      <c r="J51" s="843"/>
      <c r="K51" s="843"/>
      <c r="L51" s="843"/>
      <c r="M51" s="843"/>
      <c r="N51" s="843"/>
      <c r="O51" s="843"/>
      <c r="P51" s="843"/>
      <c r="Q51" s="843"/>
      <c r="R51" s="1132"/>
    </row>
    <row r="52" spans="2:18" x14ac:dyDescent="0.45">
      <c r="B52" s="1139" t="s">
        <v>62</v>
      </c>
      <c r="C52" s="1140"/>
      <c r="D52" s="1140"/>
      <c r="E52" s="672"/>
      <c r="F52" s="672"/>
      <c r="G52" s="672"/>
      <c r="H52" s="672"/>
      <c r="I52" s="672"/>
      <c r="J52" s="672"/>
      <c r="K52" s="672"/>
      <c r="L52" s="672"/>
      <c r="M52" s="672"/>
      <c r="N52" s="672"/>
      <c r="O52" s="672"/>
      <c r="P52" s="672"/>
      <c r="Q52" s="672"/>
      <c r="R52" s="673"/>
    </row>
    <row r="53" spans="2:18" ht="22.5" x14ac:dyDescent="0.45">
      <c r="B53" s="39"/>
      <c r="C53" s="2"/>
      <c r="D53" s="387" t="s">
        <v>5</v>
      </c>
      <c r="E53" s="387" t="s">
        <v>67</v>
      </c>
      <c r="F53" s="10" t="s">
        <v>24</v>
      </c>
      <c r="G53" s="10" t="s">
        <v>25</v>
      </c>
      <c r="H53" s="10" t="s">
        <v>26</v>
      </c>
      <c r="I53" s="10" t="s">
        <v>27</v>
      </c>
      <c r="J53" s="10" t="s">
        <v>28</v>
      </c>
      <c r="K53" s="10" t="s">
        <v>29</v>
      </c>
      <c r="L53" s="10" t="s">
        <v>30</v>
      </c>
      <c r="M53" s="10" t="s">
        <v>31</v>
      </c>
      <c r="N53" s="10" t="s">
        <v>32</v>
      </c>
      <c r="O53" s="3"/>
      <c r="P53" s="3"/>
      <c r="Q53" s="3"/>
      <c r="R53" s="36"/>
    </row>
    <row r="54" spans="2:18" ht="27.75" customHeight="1" x14ac:dyDescent="0.45">
      <c r="B54" s="39"/>
      <c r="C54" s="275" t="s">
        <v>38</v>
      </c>
      <c r="D54" s="583">
        <v>0</v>
      </c>
      <c r="E54" s="583">
        <v>0</v>
      </c>
      <c r="F54" s="583">
        <v>0</v>
      </c>
      <c r="G54" s="583">
        <v>0</v>
      </c>
      <c r="H54" s="583">
        <v>0</v>
      </c>
      <c r="I54" s="583">
        <v>0</v>
      </c>
      <c r="J54" s="583">
        <v>0</v>
      </c>
      <c r="K54" s="583">
        <v>0</v>
      </c>
      <c r="L54" s="583">
        <v>0</v>
      </c>
      <c r="M54" s="583">
        <v>0</v>
      </c>
      <c r="N54" s="583">
        <v>0</v>
      </c>
      <c r="O54" s="3"/>
      <c r="P54" s="3"/>
      <c r="Q54" s="3"/>
      <c r="R54" s="36"/>
    </row>
    <row r="55" spans="2:18" x14ac:dyDescent="0.45">
      <c r="B55" s="44"/>
      <c r="C55" s="45"/>
      <c r="D55" s="45"/>
      <c r="E55" s="45"/>
      <c r="F55" s="45"/>
      <c r="G55" s="45"/>
      <c r="H55" s="45"/>
      <c r="I55" s="45"/>
      <c r="J55" s="45"/>
      <c r="K55" s="45"/>
      <c r="L55" s="45"/>
      <c r="M55" s="45"/>
      <c r="N55" s="45"/>
      <c r="O55" s="45"/>
      <c r="P55" s="45"/>
      <c r="Q55" s="45"/>
      <c r="R55" s="46"/>
    </row>
    <row r="56" spans="2:18" ht="22.5" x14ac:dyDescent="0.45">
      <c r="B56" s="19"/>
      <c r="C56" s="20"/>
      <c r="D56" s="137" t="s">
        <v>5</v>
      </c>
      <c r="E56" s="137" t="s">
        <v>67</v>
      </c>
      <c r="F56" s="48" t="s">
        <v>24</v>
      </c>
      <c r="G56" s="48" t="s">
        <v>25</v>
      </c>
      <c r="H56" s="48" t="s">
        <v>26</v>
      </c>
      <c r="I56" s="48" t="s">
        <v>27</v>
      </c>
      <c r="J56" s="48" t="s">
        <v>28</v>
      </c>
      <c r="K56" s="48" t="s">
        <v>29</v>
      </c>
      <c r="L56" s="48" t="s">
        <v>30</v>
      </c>
      <c r="M56" s="48" t="s">
        <v>31</v>
      </c>
      <c r="N56" s="10" t="s">
        <v>32</v>
      </c>
      <c r="O56" s="2"/>
      <c r="P56" s="2"/>
      <c r="Q56" s="2"/>
      <c r="R56" s="663"/>
    </row>
    <row r="57" spans="2:18" ht="26.25" customHeight="1" x14ac:dyDescent="0.45">
      <c r="B57" s="39"/>
      <c r="C57" s="275" t="s">
        <v>40</v>
      </c>
      <c r="D57" s="583">
        <v>0</v>
      </c>
      <c r="E57" s="583">
        <v>0</v>
      </c>
      <c r="F57" s="583">
        <v>0</v>
      </c>
      <c r="G57" s="583">
        <v>0</v>
      </c>
      <c r="H57" s="583">
        <v>0</v>
      </c>
      <c r="I57" s="583">
        <v>0</v>
      </c>
      <c r="J57" s="583">
        <v>0</v>
      </c>
      <c r="K57" s="583">
        <v>0</v>
      </c>
      <c r="L57" s="583">
        <v>0</v>
      </c>
      <c r="M57" s="583">
        <v>0</v>
      </c>
      <c r="N57" s="583">
        <v>0</v>
      </c>
      <c r="O57" s="2"/>
      <c r="P57" s="2"/>
      <c r="Q57" s="2"/>
      <c r="R57" s="663"/>
    </row>
    <row r="58" spans="2:18" x14ac:dyDescent="0.45">
      <c r="B58" s="44"/>
      <c r="C58" s="45"/>
      <c r="D58" s="45"/>
      <c r="E58" s="45"/>
      <c r="F58" s="45"/>
      <c r="G58" s="45"/>
      <c r="H58" s="45"/>
      <c r="I58" s="45"/>
      <c r="J58" s="45"/>
      <c r="K58" s="45"/>
      <c r="L58" s="45"/>
      <c r="M58" s="45"/>
      <c r="N58" s="45"/>
      <c r="O58" s="45"/>
      <c r="P58" s="45"/>
      <c r="Q58" s="45"/>
      <c r="R58" s="670"/>
    </row>
    <row r="59" spans="2:18" ht="27" customHeight="1" x14ac:dyDescent="0.45">
      <c r="B59" s="674" t="s">
        <v>63</v>
      </c>
      <c r="C59" s="675"/>
      <c r="D59" s="675"/>
      <c r="E59" s="225"/>
      <c r="F59" s="225"/>
      <c r="G59" s="225"/>
      <c r="H59" s="225"/>
      <c r="I59" s="225"/>
      <c r="J59" s="225"/>
      <c r="K59" s="225"/>
      <c r="L59" s="225"/>
      <c r="M59" s="225"/>
      <c r="N59" s="225"/>
      <c r="O59" s="225"/>
      <c r="P59" s="225"/>
      <c r="Q59" s="225"/>
      <c r="R59" s="379"/>
    </row>
    <row r="60" spans="2:18" ht="25.5" x14ac:dyDescent="0.45">
      <c r="B60" s="39"/>
      <c r="C60" s="2"/>
      <c r="D60" s="388" t="s">
        <v>5</v>
      </c>
      <c r="E60" s="388" t="s">
        <v>67</v>
      </c>
      <c r="F60" s="10" t="s">
        <v>24</v>
      </c>
      <c r="G60" s="10" t="s">
        <v>25</v>
      </c>
      <c r="H60" s="10" t="s">
        <v>26</v>
      </c>
      <c r="I60" s="10" t="s">
        <v>27</v>
      </c>
      <c r="J60" s="10" t="s">
        <v>28</v>
      </c>
      <c r="K60" s="10" t="s">
        <v>29</v>
      </c>
      <c r="L60" s="10" t="s">
        <v>30</v>
      </c>
      <c r="M60" s="10" t="s">
        <v>31</v>
      </c>
      <c r="N60" s="10" t="s">
        <v>32</v>
      </c>
      <c r="O60" s="2"/>
      <c r="P60" s="2"/>
      <c r="Q60" s="2"/>
      <c r="R60" s="22"/>
    </row>
    <row r="61" spans="2:18" ht="27" customHeight="1" x14ac:dyDescent="0.45">
      <c r="B61" s="39"/>
      <c r="C61" s="275" t="s">
        <v>38</v>
      </c>
      <c r="D61" s="583">
        <v>0</v>
      </c>
      <c r="E61" s="583">
        <v>0</v>
      </c>
      <c r="F61" s="583">
        <v>0</v>
      </c>
      <c r="G61" s="583">
        <v>0</v>
      </c>
      <c r="H61" s="583">
        <v>0</v>
      </c>
      <c r="I61" s="583">
        <v>0</v>
      </c>
      <c r="J61" s="583">
        <v>0</v>
      </c>
      <c r="K61" s="583">
        <v>0</v>
      </c>
      <c r="L61" s="583">
        <v>0</v>
      </c>
      <c r="M61" s="583">
        <v>0</v>
      </c>
      <c r="N61" s="583"/>
      <c r="O61" s="2"/>
      <c r="P61" s="2"/>
      <c r="Q61" s="2"/>
      <c r="R61" s="22"/>
    </row>
    <row r="62" spans="2:18" x14ac:dyDescent="0.45">
      <c r="B62" s="44"/>
      <c r="C62" s="45"/>
      <c r="D62" s="45"/>
      <c r="E62" s="45"/>
      <c r="F62" s="45"/>
      <c r="G62" s="45"/>
      <c r="H62" s="45"/>
      <c r="I62" s="45"/>
      <c r="J62" s="45"/>
      <c r="K62" s="45"/>
      <c r="L62" s="45"/>
      <c r="M62" s="45"/>
      <c r="N62" s="45"/>
      <c r="O62" s="45"/>
      <c r="P62" s="45"/>
      <c r="Q62" s="45"/>
      <c r="R62" s="46"/>
    </row>
    <row r="63" spans="2:18" x14ac:dyDescent="0.45">
      <c r="B63" s="19"/>
      <c r="C63" s="20"/>
      <c r="D63" s="20"/>
      <c r="E63" s="138"/>
      <c r="F63" s="138"/>
      <c r="G63" s="48"/>
      <c r="H63" s="48"/>
      <c r="I63" s="48"/>
      <c r="J63" s="48"/>
      <c r="K63" s="48"/>
      <c r="L63" s="48"/>
      <c r="M63" s="48"/>
      <c r="N63" s="48"/>
      <c r="O63" s="2"/>
      <c r="P63" s="2"/>
      <c r="Q63" s="2"/>
      <c r="R63" s="22"/>
    </row>
    <row r="64" spans="2:18" ht="25.5" customHeight="1" x14ac:dyDescent="0.45">
      <c r="B64" s="39"/>
      <c r="C64" s="275" t="s">
        <v>40</v>
      </c>
      <c r="D64" s="583">
        <v>0</v>
      </c>
      <c r="E64" s="583">
        <v>0</v>
      </c>
      <c r="F64" s="583">
        <v>0</v>
      </c>
      <c r="G64" s="583">
        <v>0</v>
      </c>
      <c r="H64" s="583">
        <v>0</v>
      </c>
      <c r="I64" s="583">
        <v>0</v>
      </c>
      <c r="J64" s="583">
        <v>0</v>
      </c>
      <c r="K64" s="583">
        <v>0</v>
      </c>
      <c r="L64" s="583">
        <v>0</v>
      </c>
      <c r="M64" s="583">
        <v>0</v>
      </c>
      <c r="N64" s="583">
        <v>0</v>
      </c>
      <c r="O64" s="2"/>
      <c r="P64" s="2"/>
      <c r="Q64" s="2"/>
      <c r="R64" s="22"/>
    </row>
    <row r="65" spans="2:18" x14ac:dyDescent="0.45">
      <c r="B65" s="44"/>
      <c r="C65" s="45"/>
      <c r="D65" s="45"/>
      <c r="E65" s="45"/>
      <c r="F65" s="45"/>
      <c r="G65" s="45"/>
      <c r="H65" s="45"/>
      <c r="I65" s="45"/>
      <c r="J65" s="45"/>
      <c r="K65" s="45"/>
      <c r="L65" s="45"/>
      <c r="M65" s="45"/>
      <c r="N65" s="45"/>
      <c r="O65" s="2"/>
      <c r="P65" s="2"/>
      <c r="Q65" s="2"/>
      <c r="R65" s="22"/>
    </row>
    <row r="66" spans="2:18" ht="22.5" customHeight="1" x14ac:dyDescent="0.45">
      <c r="B66" s="1075" t="s">
        <v>3</v>
      </c>
      <c r="C66" s="1125"/>
      <c r="D66" s="676" t="s">
        <v>65</v>
      </c>
      <c r="E66" s="676"/>
      <c r="F66" s="676"/>
      <c r="G66" s="676"/>
      <c r="H66" s="676"/>
      <c r="I66" s="676"/>
      <c r="J66" s="676"/>
      <c r="K66" s="676"/>
      <c r="L66" s="676"/>
      <c r="M66" s="676"/>
      <c r="N66" s="676"/>
      <c r="O66" s="676"/>
      <c r="P66" s="676"/>
      <c r="Q66" s="676"/>
      <c r="R66" s="677"/>
    </row>
    <row r="67" spans="2:18" ht="26.25" customHeight="1" x14ac:dyDescent="0.45">
      <c r="B67" s="1126" t="s">
        <v>66</v>
      </c>
      <c r="C67" s="714"/>
      <c r="D67" s="714"/>
      <c r="E67" s="714"/>
      <c r="F67" s="714"/>
      <c r="G67" s="2"/>
      <c r="H67" s="2"/>
      <c r="I67" s="2"/>
      <c r="J67" s="2"/>
      <c r="K67" s="2"/>
      <c r="L67" s="2"/>
      <c r="M67" s="1133"/>
      <c r="N67" s="1133"/>
      <c r="O67" s="1133"/>
      <c r="P67" s="1133"/>
      <c r="Q67" s="1133"/>
      <c r="R67" s="1134"/>
    </row>
    <row r="68" spans="2:18" ht="25.5" x14ac:dyDescent="0.45">
      <c r="B68" s="671"/>
      <c r="C68" s="264"/>
      <c r="D68" s="389" t="s">
        <v>5</v>
      </c>
      <c r="E68" s="389" t="s">
        <v>67</v>
      </c>
      <c r="F68" s="123" t="s">
        <v>24</v>
      </c>
      <c r="G68" s="123" t="s">
        <v>25</v>
      </c>
      <c r="H68" s="123" t="s">
        <v>26</v>
      </c>
      <c r="I68" s="123" t="s">
        <v>27</v>
      </c>
      <c r="J68" s="123" t="s">
        <v>28</v>
      </c>
      <c r="K68" s="123" t="s">
        <v>29</v>
      </c>
      <c r="L68" s="123" t="s">
        <v>30</v>
      </c>
      <c r="M68" s="123" t="s">
        <v>31</v>
      </c>
      <c r="N68" s="123" t="s">
        <v>32</v>
      </c>
      <c r="O68" s="264"/>
      <c r="P68" s="264"/>
      <c r="Q68" s="264"/>
      <c r="R68" s="678"/>
    </row>
    <row r="69" spans="2:18" ht="27.75" customHeight="1" x14ac:dyDescent="0.45">
      <c r="B69" s="39"/>
      <c r="C69" s="275" t="s">
        <v>38</v>
      </c>
      <c r="D69" s="583">
        <v>0</v>
      </c>
      <c r="E69" s="583">
        <v>0</v>
      </c>
      <c r="F69" s="583">
        <v>0</v>
      </c>
      <c r="G69" s="583">
        <v>0</v>
      </c>
      <c r="H69" s="583">
        <v>0</v>
      </c>
      <c r="I69" s="583">
        <v>0</v>
      </c>
      <c r="J69" s="583">
        <v>0</v>
      </c>
      <c r="K69" s="583">
        <v>0</v>
      </c>
      <c r="L69" s="583">
        <v>0</v>
      </c>
      <c r="M69" s="583">
        <v>0</v>
      </c>
      <c r="N69" s="583">
        <v>0</v>
      </c>
      <c r="O69" s="2"/>
      <c r="P69" s="2"/>
      <c r="Q69" s="2"/>
      <c r="R69" s="22"/>
    </row>
    <row r="70" spans="2:18" x14ac:dyDescent="0.45">
      <c r="B70" s="374"/>
      <c r="C70" s="114"/>
      <c r="D70" s="114"/>
      <c r="E70" s="114"/>
      <c r="F70" s="114"/>
      <c r="G70" s="114"/>
      <c r="H70" s="114"/>
      <c r="I70" s="114"/>
      <c r="J70" s="114"/>
      <c r="K70" s="114"/>
      <c r="L70" s="114"/>
      <c r="M70" s="114"/>
      <c r="N70" s="114"/>
      <c r="O70" s="114"/>
      <c r="P70" s="114"/>
      <c r="Q70" s="114"/>
      <c r="R70" s="375"/>
    </row>
    <row r="71" spans="2:18" x14ac:dyDescent="0.45">
      <c r="B71" s="39"/>
      <c r="C71" s="2"/>
      <c r="D71" s="2"/>
      <c r="E71" s="388"/>
      <c r="F71" s="388"/>
      <c r="G71" s="10"/>
      <c r="H71" s="10"/>
      <c r="I71" s="10"/>
      <c r="J71" s="10"/>
      <c r="K71" s="10"/>
      <c r="L71" s="10"/>
      <c r="M71" s="10"/>
      <c r="N71" s="10"/>
      <c r="O71" s="2"/>
      <c r="P71" s="2"/>
      <c r="Q71" s="2"/>
      <c r="R71" s="22"/>
    </row>
    <row r="72" spans="2:18" ht="24" customHeight="1" x14ac:dyDescent="0.45">
      <c r="B72" s="39"/>
      <c r="C72" s="275" t="s">
        <v>40</v>
      </c>
      <c r="D72" s="583">
        <v>0</v>
      </c>
      <c r="E72" s="583">
        <v>0</v>
      </c>
      <c r="F72" s="583">
        <v>0</v>
      </c>
      <c r="G72" s="583">
        <v>0</v>
      </c>
      <c r="H72" s="583">
        <v>0</v>
      </c>
      <c r="I72" s="583">
        <v>0</v>
      </c>
      <c r="J72" s="583">
        <v>0</v>
      </c>
      <c r="K72" s="583">
        <v>0</v>
      </c>
      <c r="L72" s="583">
        <v>0</v>
      </c>
      <c r="M72" s="583">
        <v>0</v>
      </c>
      <c r="N72" s="583">
        <v>0</v>
      </c>
      <c r="O72" s="2"/>
      <c r="P72" s="2"/>
      <c r="Q72" s="2"/>
      <c r="R72" s="22"/>
    </row>
    <row r="73" spans="2:18" x14ac:dyDescent="0.45">
      <c r="B73" s="44"/>
      <c r="C73" s="45"/>
      <c r="D73" s="45"/>
      <c r="E73" s="45"/>
      <c r="F73" s="45"/>
      <c r="G73" s="45"/>
      <c r="H73" s="45"/>
      <c r="I73" s="45"/>
      <c r="J73" s="45"/>
      <c r="K73" s="45"/>
      <c r="L73" s="45"/>
      <c r="M73" s="45"/>
      <c r="N73" s="45"/>
      <c r="O73" s="45"/>
      <c r="P73" s="45"/>
      <c r="Q73" s="45"/>
      <c r="R73" s="46"/>
    </row>
    <row r="74" spans="2:18" x14ac:dyDescent="0.45">
      <c r="B74" s="39"/>
      <c r="C74" s="20"/>
      <c r="D74" s="20"/>
      <c r="E74" s="20"/>
      <c r="F74" s="20"/>
      <c r="G74" s="20"/>
      <c r="H74" s="20"/>
      <c r="I74" s="20"/>
      <c r="J74" s="20"/>
      <c r="K74" s="20"/>
      <c r="L74" s="20"/>
      <c r="M74" s="20"/>
      <c r="N74" s="20"/>
      <c r="O74" s="20"/>
      <c r="P74" s="20"/>
      <c r="Q74" s="20"/>
      <c r="R74" s="27"/>
    </row>
    <row r="75" spans="2:18" ht="19.5" customHeight="1" x14ac:dyDescent="0.45">
      <c r="B75" s="39"/>
      <c r="C75" s="704" t="s">
        <v>6</v>
      </c>
      <c r="D75" s="594" t="s">
        <v>2080</v>
      </c>
      <c r="F75" s="2"/>
      <c r="G75" s="2"/>
      <c r="H75" s="2"/>
      <c r="I75" s="2"/>
      <c r="J75" s="2"/>
      <c r="K75" s="2"/>
      <c r="L75" s="2"/>
      <c r="M75" s="2"/>
      <c r="N75" s="2"/>
      <c r="O75" s="2"/>
      <c r="P75" s="2"/>
      <c r="Q75" s="2"/>
      <c r="R75" s="22"/>
    </row>
    <row r="76" spans="2:18" x14ac:dyDescent="0.45">
      <c r="B76" s="44"/>
      <c r="C76" s="25"/>
      <c r="D76" s="25"/>
      <c r="E76" s="25"/>
      <c r="F76" s="25"/>
      <c r="G76" s="25"/>
      <c r="H76" s="25"/>
      <c r="I76" s="25"/>
      <c r="J76" s="25"/>
      <c r="K76" s="25"/>
      <c r="L76" s="25"/>
      <c r="M76" s="25"/>
      <c r="N76" s="25"/>
      <c r="O76" s="25"/>
      <c r="P76" s="25"/>
      <c r="Q76" s="25"/>
      <c r="R76" s="26"/>
    </row>
  </sheetData>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21">
    <cfRule type="cellIs" dxfId="51" priority="8" operator="equal">
      <formula>0</formula>
    </cfRule>
  </conditionalFormatting>
  <conditionalFormatting sqref="G24">
    <cfRule type="cellIs" dxfId="50" priority="7" operator="equal">
      <formula>0</formula>
    </cfRule>
  </conditionalFormatting>
  <conditionalFormatting sqref="G12">
    <cfRule type="cellIs" dxfId="49" priority="11" operator="equal">
      <formula>0</formula>
    </cfRule>
  </conditionalFormatting>
  <conditionalFormatting sqref="G15">
    <cfRule type="cellIs" dxfId="48" priority="10" operator="equal">
      <formula>0</formula>
    </cfRule>
  </conditionalFormatting>
  <conditionalFormatting sqref="G18">
    <cfRule type="cellIs" dxfId="47" priority="9" operator="equal">
      <formula>0</formula>
    </cfRule>
  </conditionalFormatting>
  <conditionalFormatting sqref="D69:N69">
    <cfRule type="cellIs" dxfId="46" priority="6" operator="equal">
      <formula>0</formula>
    </cfRule>
  </conditionalFormatting>
  <conditionalFormatting sqref="D72:N72">
    <cfRule type="cellIs" dxfId="45" priority="5" operator="equal">
      <formula>0</formula>
    </cfRule>
  </conditionalFormatting>
  <conditionalFormatting sqref="D54:N54">
    <cfRule type="cellIs" dxfId="44" priority="4" operator="equal">
      <formula>0</formula>
    </cfRule>
  </conditionalFormatting>
  <conditionalFormatting sqref="D57:N57">
    <cfRule type="cellIs" dxfId="43" priority="3" operator="equal">
      <formula>0</formula>
    </cfRule>
  </conditionalFormatting>
  <conditionalFormatting sqref="D61:N61">
    <cfRule type="cellIs" dxfId="42" priority="2" operator="equal">
      <formula>0</formula>
    </cfRule>
  </conditionalFormatting>
  <conditionalFormatting sqref="D64:N64">
    <cfRule type="cellIs" dxfId="41" priority="1" operator="equal">
      <formula>0</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6F4B-F065-4854-83A2-018C0D4BAD1E}">
  <sheetPr>
    <tabColor theme="4" tint="-0.249977111117893"/>
  </sheetPr>
  <dimension ref="B2:R114"/>
  <sheetViews>
    <sheetView showGridLines="0" topLeftCell="A36" zoomScale="80" zoomScaleNormal="80" workbookViewId="0">
      <selection activeCell="J36" sqref="J36"/>
    </sheetView>
  </sheetViews>
  <sheetFormatPr defaultRowHeight="14.25" x14ac:dyDescent="0.45"/>
  <cols>
    <col min="2" max="2" width="26.53125" customWidth="1"/>
  </cols>
  <sheetData>
    <row r="2" spans="2:16" ht="17.25" x14ac:dyDescent="0.45">
      <c r="B2" s="684" t="s">
        <v>2093</v>
      </c>
      <c r="C2" s="1141"/>
      <c r="D2" s="1141"/>
      <c r="E2" s="1141"/>
      <c r="F2" s="1141"/>
      <c r="G2" s="685"/>
      <c r="H2" s="1142" t="s">
        <v>70</v>
      </c>
      <c r="I2" s="1142"/>
      <c r="J2" s="1142"/>
      <c r="K2" s="686" t="s">
        <v>71</v>
      </c>
      <c r="L2" s="687"/>
      <c r="M2" s="688" t="s">
        <v>35</v>
      </c>
      <c r="N2" s="1143"/>
      <c r="O2" s="1143"/>
      <c r="P2" s="689"/>
    </row>
    <row r="3" spans="2:16" ht="27" customHeight="1" x14ac:dyDescent="0.45">
      <c r="B3" s="1144" t="str">
        <f>CONCATENATE(K2,": HTS_TST (Community)")</f>
        <v>DSD: HTS_TST (Community)</v>
      </c>
      <c r="C3" s="1145"/>
      <c r="D3" s="1145"/>
      <c r="E3" s="1145"/>
      <c r="F3" s="1145"/>
      <c r="G3" s="1145"/>
      <c r="H3" s="1145"/>
      <c r="I3" s="1145"/>
      <c r="J3" s="1145"/>
      <c r="K3" s="1145"/>
      <c r="L3" s="1145"/>
      <c r="M3" s="1145"/>
      <c r="N3" s="1145"/>
      <c r="O3" s="1145"/>
      <c r="P3" s="1146"/>
    </row>
    <row r="4" spans="2:16" x14ac:dyDescent="0.45">
      <c r="B4" s="862" t="s">
        <v>0</v>
      </c>
      <c r="C4" s="863"/>
      <c r="D4" s="873" t="s">
        <v>68</v>
      </c>
      <c r="E4" s="874"/>
      <c r="F4" s="874"/>
      <c r="G4" s="874"/>
      <c r="H4" s="874"/>
      <c r="I4" s="874"/>
      <c r="J4" s="874"/>
      <c r="K4" s="874"/>
      <c r="L4" s="874"/>
      <c r="M4" s="874"/>
      <c r="N4" s="874"/>
      <c r="O4" s="874"/>
      <c r="P4" s="875"/>
    </row>
    <row r="5" spans="2:16" x14ac:dyDescent="0.45">
      <c r="B5" s="862"/>
      <c r="C5" s="863"/>
      <c r="D5" s="873"/>
      <c r="E5" s="874"/>
      <c r="F5" s="874"/>
      <c r="G5" s="874"/>
      <c r="H5" s="874"/>
      <c r="I5" s="874"/>
      <c r="J5" s="874"/>
      <c r="K5" s="874"/>
      <c r="L5" s="874"/>
      <c r="M5" s="874"/>
      <c r="N5" s="874"/>
      <c r="O5" s="874"/>
      <c r="P5" s="875"/>
    </row>
    <row r="6" spans="2:16" ht="9.75" customHeight="1" x14ac:dyDescent="0.45">
      <c r="B6" s="77"/>
      <c r="C6" s="78"/>
      <c r="D6" s="79"/>
      <c r="E6" s="79"/>
      <c r="F6" s="79"/>
      <c r="G6" s="79"/>
      <c r="H6" s="79"/>
      <c r="I6" s="79"/>
      <c r="J6" s="79"/>
      <c r="K6" s="79"/>
      <c r="L6" s="79"/>
      <c r="M6" s="79"/>
      <c r="N6" s="79"/>
      <c r="O6" s="79"/>
      <c r="P6" s="53"/>
    </row>
    <row r="7" spans="2:16" ht="22.5" customHeight="1" x14ac:dyDescent="0.45">
      <c r="B7" s="636" t="s">
        <v>2</v>
      </c>
      <c r="C7" s="575" t="s">
        <v>2080</v>
      </c>
      <c r="D7" s="4"/>
      <c r="E7" s="4"/>
      <c r="F7" s="4"/>
      <c r="G7" s="4"/>
      <c r="H7" s="4"/>
      <c r="I7" s="4"/>
      <c r="J7" s="4"/>
      <c r="K7" s="4"/>
      <c r="L7" s="4"/>
      <c r="M7" s="4"/>
      <c r="N7" s="4"/>
      <c r="O7" s="4"/>
      <c r="P7" s="639"/>
    </row>
    <row r="8" spans="2:16" ht="11.25" customHeight="1" x14ac:dyDescent="0.45">
      <c r="B8" s="35"/>
      <c r="C8" s="10"/>
      <c r="D8" s="4"/>
      <c r="E8" s="4"/>
      <c r="F8" s="4"/>
      <c r="G8" s="4"/>
      <c r="H8" s="4"/>
      <c r="I8" s="4"/>
      <c r="J8" s="4"/>
      <c r="K8" s="4"/>
      <c r="L8" s="4"/>
      <c r="M8" s="4"/>
      <c r="N8" s="4"/>
      <c r="O8" s="4"/>
      <c r="P8" s="639"/>
    </row>
    <row r="9" spans="2:16" ht="10.5" customHeight="1" x14ac:dyDescent="0.45">
      <c r="B9" s="81"/>
      <c r="C9" s="48"/>
      <c r="D9" s="79"/>
      <c r="E9" s="79"/>
      <c r="F9" s="79"/>
      <c r="G9" s="79"/>
      <c r="H9" s="79"/>
      <c r="I9" s="79"/>
      <c r="J9" s="79"/>
      <c r="K9" s="79"/>
      <c r="L9" s="79"/>
      <c r="M9" s="79"/>
      <c r="N9" s="79"/>
      <c r="O9" s="79"/>
      <c r="P9" s="53"/>
    </row>
    <row r="10" spans="2:16" ht="26.25" customHeight="1" x14ac:dyDescent="0.45">
      <c r="B10" s="636" t="s">
        <v>49</v>
      </c>
      <c r="C10" s="575" t="s">
        <v>2080</v>
      </c>
      <c r="D10" s="4"/>
      <c r="E10" s="4"/>
      <c r="F10" s="4"/>
      <c r="G10" s="4"/>
      <c r="H10" s="4"/>
      <c r="I10" s="4"/>
      <c r="J10" s="4"/>
      <c r="K10" s="4"/>
      <c r="L10" s="4"/>
      <c r="M10" s="4"/>
      <c r="N10" s="4"/>
      <c r="O10" s="4"/>
      <c r="P10" s="639"/>
    </row>
    <row r="11" spans="2:16" ht="10.5" customHeight="1" x14ac:dyDescent="0.45">
      <c r="B11" s="82"/>
      <c r="C11" s="83"/>
      <c r="D11" s="4"/>
      <c r="E11" s="4"/>
      <c r="F11" s="4"/>
      <c r="G11" s="4"/>
      <c r="H11" s="4"/>
      <c r="I11" s="4"/>
      <c r="J11" s="4"/>
      <c r="K11" s="4"/>
      <c r="L11" s="4"/>
      <c r="M11" s="4"/>
      <c r="N11" s="4"/>
      <c r="O11" s="4"/>
      <c r="P11" s="639"/>
    </row>
    <row r="12" spans="2:16" ht="35.25" customHeight="1" x14ac:dyDescent="0.45">
      <c r="B12" s="864" t="s">
        <v>3</v>
      </c>
      <c r="C12" s="865"/>
      <c r="D12" s="866" t="s">
        <v>69</v>
      </c>
      <c r="E12" s="867"/>
      <c r="F12" s="867"/>
      <c r="G12" s="867"/>
      <c r="H12" s="867"/>
      <c r="I12" s="867"/>
      <c r="J12" s="867"/>
      <c r="K12" s="867"/>
      <c r="L12" s="867"/>
      <c r="M12" s="867"/>
      <c r="N12" s="867"/>
      <c r="O12" s="867"/>
      <c r="P12" s="53"/>
    </row>
    <row r="13" spans="2:16" x14ac:dyDescent="0.45">
      <c r="B13" s="52"/>
      <c r="C13" s="49"/>
      <c r="D13" s="3"/>
      <c r="E13" s="49"/>
      <c r="F13" s="50"/>
      <c r="G13" s="50"/>
      <c r="H13" s="50"/>
      <c r="I13" s="50"/>
      <c r="J13" s="50"/>
      <c r="K13" s="50"/>
      <c r="L13" s="50"/>
      <c r="M13" s="50"/>
      <c r="N13" s="50"/>
      <c r="O13" s="50"/>
      <c r="P13" s="53"/>
    </row>
    <row r="14" spans="2:16" x14ac:dyDescent="0.45">
      <c r="B14" s="65" t="s">
        <v>72</v>
      </c>
      <c r="C14" s="67" t="s">
        <v>49</v>
      </c>
      <c r="D14" s="64" t="s">
        <v>50</v>
      </c>
      <c r="E14" s="67" t="s">
        <v>6</v>
      </c>
      <c r="F14" s="638"/>
      <c r="G14" s="638"/>
      <c r="H14" s="638"/>
      <c r="I14" s="638"/>
      <c r="J14" s="638"/>
      <c r="K14" s="638"/>
      <c r="L14" s="638"/>
      <c r="M14" s="638"/>
      <c r="N14" s="638"/>
      <c r="O14" s="638"/>
      <c r="P14" s="639"/>
    </row>
    <row r="15" spans="2:16" x14ac:dyDescent="0.45">
      <c r="B15" s="66"/>
      <c r="C15" s="68"/>
      <c r="D15" s="70"/>
      <c r="E15" s="640"/>
      <c r="F15" s="638"/>
      <c r="G15" s="638"/>
      <c r="H15" s="638"/>
      <c r="I15" s="638"/>
      <c r="J15" s="638"/>
      <c r="K15" s="638"/>
      <c r="L15" s="638"/>
      <c r="M15" s="638"/>
      <c r="N15" s="638"/>
      <c r="O15" s="638"/>
      <c r="P15" s="639"/>
    </row>
    <row r="16" spans="2:16" ht="9.75" customHeight="1" x14ac:dyDescent="0.45">
      <c r="B16" s="71"/>
      <c r="C16" s="638"/>
      <c r="D16" s="638"/>
      <c r="E16" s="74"/>
      <c r="F16" s="75"/>
      <c r="G16" s="75"/>
      <c r="H16" s="75"/>
      <c r="I16" s="75"/>
      <c r="J16" s="75"/>
      <c r="K16" s="75"/>
      <c r="L16" s="75"/>
      <c r="M16" s="75"/>
      <c r="N16" s="75"/>
      <c r="O16" s="75"/>
      <c r="P16" s="53"/>
    </row>
    <row r="17" spans="2:16" ht="23.25" customHeight="1" x14ac:dyDescent="0.45">
      <c r="B17" s="690" t="s">
        <v>42</v>
      </c>
      <c r="C17" s="578"/>
      <c r="D17" s="577"/>
      <c r="E17" s="576" t="s">
        <v>2080</v>
      </c>
      <c r="F17" s="637"/>
      <c r="G17" s="637"/>
      <c r="H17" s="637"/>
      <c r="I17" s="637"/>
      <c r="J17" s="637"/>
      <c r="K17" s="637"/>
      <c r="L17" s="637"/>
      <c r="M17" s="637"/>
      <c r="N17" s="637"/>
      <c r="O17" s="637"/>
      <c r="P17" s="639"/>
    </row>
    <row r="18" spans="2:16" x14ac:dyDescent="0.45">
      <c r="B18" s="691"/>
      <c r="C18" s="13"/>
      <c r="D18" s="13"/>
      <c r="E18" s="44"/>
      <c r="F18" s="45"/>
      <c r="G18" s="45"/>
      <c r="H18" s="45"/>
      <c r="I18" s="45"/>
      <c r="J18" s="45"/>
      <c r="K18" s="45"/>
      <c r="L18" s="45"/>
      <c r="M18" s="45"/>
      <c r="N18" s="45"/>
      <c r="O18" s="45"/>
      <c r="P18" s="69"/>
    </row>
    <row r="19" spans="2:16" ht="6.75" customHeight="1" x14ac:dyDescent="0.45">
      <c r="B19" s="692"/>
      <c r="C19" s="638"/>
      <c r="D19" s="638"/>
      <c r="E19" s="74"/>
      <c r="F19" s="75"/>
      <c r="G19" s="75"/>
      <c r="H19" s="75"/>
      <c r="I19" s="75"/>
      <c r="J19" s="75"/>
      <c r="K19" s="75"/>
      <c r="L19" s="75"/>
      <c r="M19" s="75"/>
      <c r="N19" s="75"/>
      <c r="O19" s="75"/>
      <c r="P19" s="53"/>
    </row>
    <row r="20" spans="2:16" ht="29.25" customHeight="1" x14ac:dyDescent="0.45">
      <c r="B20" s="690" t="s">
        <v>43</v>
      </c>
      <c r="C20" s="578"/>
      <c r="D20" s="577"/>
      <c r="E20" s="576" t="s">
        <v>2080</v>
      </c>
      <c r="F20" s="637"/>
      <c r="G20" s="637"/>
      <c r="H20" s="637"/>
      <c r="I20" s="637"/>
      <c r="J20" s="637"/>
      <c r="K20" s="637"/>
      <c r="L20" s="637"/>
      <c r="M20" s="637"/>
      <c r="N20" s="637"/>
      <c r="O20" s="637"/>
      <c r="P20" s="639"/>
    </row>
    <row r="21" spans="2:16" ht="11.25" customHeight="1" x14ac:dyDescent="0.45">
      <c r="B21" s="691"/>
      <c r="C21" s="13"/>
      <c r="D21" s="13"/>
      <c r="E21" s="44"/>
      <c r="F21" s="45"/>
      <c r="G21" s="45"/>
      <c r="H21" s="45"/>
      <c r="I21" s="45"/>
      <c r="J21" s="45"/>
      <c r="K21" s="45"/>
      <c r="L21" s="45"/>
      <c r="M21" s="45"/>
      <c r="N21" s="45"/>
      <c r="O21" s="45"/>
      <c r="P21" s="69"/>
    </row>
    <row r="22" spans="2:16" ht="8.25" customHeight="1" x14ac:dyDescent="0.45">
      <c r="B22" s="692"/>
      <c r="C22" s="638"/>
      <c r="D22" s="638"/>
      <c r="E22" s="74"/>
      <c r="F22" s="75"/>
      <c r="G22" s="75"/>
      <c r="H22" s="75"/>
      <c r="I22" s="75"/>
      <c r="J22" s="75"/>
      <c r="K22" s="75"/>
      <c r="L22" s="75"/>
      <c r="M22" s="75"/>
      <c r="N22" s="75"/>
      <c r="O22" s="75"/>
      <c r="P22" s="53"/>
    </row>
    <row r="23" spans="2:16" ht="28.5" customHeight="1" x14ac:dyDescent="0.45">
      <c r="B23" s="690" t="s">
        <v>44</v>
      </c>
      <c r="C23" s="578"/>
      <c r="D23" s="577"/>
      <c r="E23" s="576" t="s">
        <v>2080</v>
      </c>
      <c r="F23" s="637"/>
      <c r="G23" s="637"/>
      <c r="H23" s="637"/>
      <c r="I23" s="637"/>
      <c r="J23" s="637"/>
      <c r="K23" s="637"/>
      <c r="L23" s="637"/>
      <c r="M23" s="637"/>
      <c r="N23" s="637"/>
      <c r="O23" s="637"/>
      <c r="P23" s="639"/>
    </row>
    <row r="24" spans="2:16" ht="9.75" customHeight="1" x14ac:dyDescent="0.45">
      <c r="B24" s="691"/>
      <c r="C24" s="13"/>
      <c r="D24" s="13"/>
      <c r="E24" s="44"/>
      <c r="F24" s="45"/>
      <c r="G24" s="45"/>
      <c r="H24" s="45"/>
      <c r="I24" s="45"/>
      <c r="J24" s="45"/>
      <c r="K24" s="45"/>
      <c r="L24" s="45"/>
      <c r="M24" s="45"/>
      <c r="N24" s="45"/>
      <c r="O24" s="45"/>
      <c r="P24" s="69"/>
    </row>
    <row r="25" spans="2:16" ht="7.5" customHeight="1" x14ac:dyDescent="0.45">
      <c r="B25" s="692"/>
      <c r="C25" s="638"/>
      <c r="D25" s="638"/>
      <c r="E25" s="74"/>
      <c r="F25" s="75"/>
      <c r="G25" s="75"/>
      <c r="H25" s="75"/>
      <c r="I25" s="75"/>
      <c r="J25" s="75"/>
      <c r="K25" s="75"/>
      <c r="L25" s="75"/>
      <c r="M25" s="75"/>
      <c r="N25" s="75"/>
      <c r="O25" s="75"/>
      <c r="P25" s="53"/>
    </row>
    <row r="26" spans="2:16" ht="27" customHeight="1" x14ac:dyDescent="0.45">
      <c r="B26" s="690" t="s">
        <v>45</v>
      </c>
      <c r="C26" s="578"/>
      <c r="D26" s="577"/>
      <c r="E26" s="576" t="s">
        <v>2080</v>
      </c>
      <c r="F26" s="637"/>
      <c r="G26" s="637"/>
      <c r="H26" s="637"/>
      <c r="I26" s="637"/>
      <c r="J26" s="637"/>
      <c r="K26" s="637"/>
      <c r="L26" s="637"/>
      <c r="M26" s="637"/>
      <c r="N26" s="637"/>
      <c r="O26" s="637"/>
      <c r="P26" s="639"/>
    </row>
    <row r="27" spans="2:16" ht="11.25" customHeight="1" x14ac:dyDescent="0.45">
      <c r="B27" s="691"/>
      <c r="C27" s="13"/>
      <c r="D27" s="13"/>
      <c r="E27" s="44"/>
      <c r="F27" s="45"/>
      <c r="G27" s="45"/>
      <c r="H27" s="45"/>
      <c r="I27" s="45"/>
      <c r="J27" s="45"/>
      <c r="K27" s="45"/>
      <c r="L27" s="45"/>
      <c r="M27" s="45"/>
      <c r="N27" s="45"/>
      <c r="O27" s="45"/>
      <c r="P27" s="69"/>
    </row>
    <row r="28" spans="2:16" ht="9.75" customHeight="1" x14ac:dyDescent="0.45">
      <c r="B28" s="1147" t="s">
        <v>46</v>
      </c>
      <c r="C28" s="638"/>
      <c r="D28" s="638"/>
      <c r="E28" s="74"/>
      <c r="F28" s="75"/>
      <c r="G28" s="75"/>
      <c r="H28" s="75"/>
      <c r="I28" s="75"/>
      <c r="J28" s="75"/>
      <c r="K28" s="75"/>
      <c r="L28" s="75"/>
      <c r="M28" s="75"/>
      <c r="N28" s="75"/>
      <c r="O28" s="75"/>
      <c r="P28" s="53"/>
    </row>
    <row r="29" spans="2:16" ht="26.25" customHeight="1" x14ac:dyDescent="0.45">
      <c r="B29" s="1148"/>
      <c r="C29" s="578"/>
      <c r="D29" s="577"/>
      <c r="E29" s="576" t="s">
        <v>2080</v>
      </c>
      <c r="F29" s="637"/>
      <c r="G29" s="637"/>
      <c r="H29" s="637"/>
      <c r="I29" s="637"/>
      <c r="J29" s="637"/>
      <c r="K29" s="637"/>
      <c r="L29" s="637"/>
      <c r="M29" s="637"/>
      <c r="N29" s="637"/>
      <c r="O29" s="637"/>
      <c r="P29" s="639"/>
    </row>
    <row r="30" spans="2:16" ht="7.5" customHeight="1" x14ac:dyDescent="0.45">
      <c r="B30" s="1148"/>
      <c r="C30" s="3"/>
      <c r="D30" s="3"/>
      <c r="E30" s="37"/>
      <c r="F30" s="3"/>
      <c r="G30" s="3"/>
      <c r="H30" s="3"/>
      <c r="I30" s="3"/>
      <c r="J30" s="3"/>
      <c r="K30" s="3"/>
      <c r="L30" s="3"/>
      <c r="M30" s="3"/>
      <c r="N30" s="3"/>
      <c r="O30" s="3"/>
      <c r="P30" s="639"/>
    </row>
    <row r="31" spans="2:16" x14ac:dyDescent="0.45">
      <c r="B31" s="94"/>
      <c r="C31" s="50"/>
      <c r="D31" s="50"/>
      <c r="E31" s="50"/>
      <c r="F31" s="50"/>
      <c r="G31" s="50"/>
      <c r="H31" s="50"/>
      <c r="I31" s="50"/>
      <c r="J31" s="50"/>
      <c r="K31" s="50"/>
      <c r="L31" s="50"/>
      <c r="M31" s="50"/>
      <c r="N31" s="50"/>
      <c r="O31" s="50"/>
      <c r="P31" s="53"/>
    </row>
    <row r="32" spans="2:16" ht="29.25" customHeight="1" x14ac:dyDescent="0.45">
      <c r="B32" s="1149" t="str">
        <f>CONCATENATE(K2,": HTS_TST (Community) - Index Testing Modality")</f>
        <v>DSD: HTS_TST (Community) - Index Testing Modality</v>
      </c>
      <c r="C32" s="1150"/>
      <c r="D32" s="1150"/>
      <c r="E32" s="1150"/>
      <c r="F32" s="1150"/>
      <c r="G32" s="1150"/>
      <c r="H32" s="1150"/>
      <c r="I32" s="1150"/>
      <c r="J32" s="1150"/>
      <c r="K32" s="1150"/>
      <c r="L32" s="1150"/>
      <c r="M32" s="1150"/>
      <c r="N32" s="1150"/>
      <c r="O32" s="1150"/>
      <c r="P32" s="1151"/>
    </row>
    <row r="33" spans="2:16" ht="26.25" customHeight="1" x14ac:dyDescent="0.45">
      <c r="B33" s="844" t="s">
        <v>0</v>
      </c>
      <c r="C33" s="845"/>
      <c r="D33" s="846" t="s">
        <v>2092</v>
      </c>
      <c r="E33" s="846"/>
      <c r="F33" s="846"/>
      <c r="G33" s="846"/>
      <c r="H33" s="846"/>
      <c r="I33" s="846"/>
      <c r="J33" s="846"/>
      <c r="K33" s="846"/>
      <c r="L33" s="846"/>
      <c r="M33" s="846"/>
      <c r="N33" s="846"/>
      <c r="O33" s="846"/>
      <c r="P33" s="639"/>
    </row>
    <row r="34" spans="2:16" ht="10.5" customHeight="1" x14ac:dyDescent="0.45">
      <c r="B34" s="77"/>
      <c r="C34" s="78"/>
      <c r="D34" s="79"/>
      <c r="E34" s="79"/>
      <c r="F34" s="79"/>
      <c r="G34" s="79"/>
      <c r="H34" s="79"/>
      <c r="I34" s="79"/>
      <c r="J34" s="79"/>
      <c r="K34" s="79"/>
      <c r="L34" s="79"/>
      <c r="M34" s="79"/>
      <c r="N34" s="79"/>
      <c r="O34" s="79"/>
      <c r="P34" s="53"/>
    </row>
    <row r="35" spans="2:16" ht="27.75" customHeight="1" x14ac:dyDescent="0.45">
      <c r="B35" s="636" t="s">
        <v>74</v>
      </c>
      <c r="C35" s="579" t="s">
        <v>2080</v>
      </c>
      <c r="D35" s="4"/>
      <c r="E35" s="4"/>
      <c r="F35" s="4"/>
      <c r="G35" s="4"/>
      <c r="H35" s="4"/>
      <c r="I35" s="4"/>
      <c r="J35" s="4"/>
      <c r="K35" s="4"/>
      <c r="L35" s="4"/>
      <c r="M35" s="4"/>
      <c r="N35" s="4"/>
      <c r="O35" s="4"/>
      <c r="P35" s="639"/>
    </row>
    <row r="36" spans="2:16" ht="9.75" customHeight="1" x14ac:dyDescent="0.45">
      <c r="B36" s="636"/>
      <c r="C36" s="10"/>
      <c r="D36" s="4"/>
      <c r="E36" s="4"/>
      <c r="F36" s="4"/>
      <c r="G36" s="4"/>
      <c r="H36" s="4"/>
      <c r="I36" s="4"/>
      <c r="J36" s="4"/>
      <c r="K36" s="4"/>
      <c r="L36" s="4"/>
      <c r="M36" s="4"/>
      <c r="N36" s="4"/>
      <c r="O36" s="4"/>
      <c r="P36" s="639"/>
    </row>
    <row r="37" spans="2:16" ht="7.5" customHeight="1" x14ac:dyDescent="0.45">
      <c r="B37" s="693"/>
      <c r="C37" s="48"/>
      <c r="D37" s="79"/>
      <c r="E37" s="79"/>
      <c r="F37" s="79"/>
      <c r="G37" s="79"/>
      <c r="H37" s="79"/>
      <c r="I37" s="79"/>
      <c r="J37" s="79"/>
      <c r="K37" s="79"/>
      <c r="L37" s="79"/>
      <c r="M37" s="79"/>
      <c r="N37" s="79"/>
      <c r="O37" s="79"/>
      <c r="P37" s="53"/>
    </row>
    <row r="38" spans="2:16" ht="26.25" customHeight="1" x14ac:dyDescent="0.45">
      <c r="B38" s="636" t="s">
        <v>75</v>
      </c>
      <c r="C38" s="580" t="s">
        <v>2080</v>
      </c>
      <c r="D38" s="4"/>
      <c r="E38" s="4"/>
      <c r="F38" s="4"/>
      <c r="G38" s="4"/>
      <c r="H38" s="4"/>
      <c r="I38" s="4"/>
      <c r="J38" s="4"/>
      <c r="K38" s="4"/>
      <c r="L38" s="4"/>
      <c r="M38" s="4"/>
      <c r="N38" s="4"/>
      <c r="O38" s="4"/>
      <c r="P38" s="639"/>
    </row>
    <row r="39" spans="2:16" ht="8.25" customHeight="1" x14ac:dyDescent="0.45">
      <c r="B39" s="694"/>
      <c r="C39" s="8"/>
      <c r="D39" s="4"/>
      <c r="E39" s="4"/>
      <c r="F39" s="4"/>
      <c r="G39" s="4"/>
      <c r="H39" s="4"/>
      <c r="I39" s="4"/>
      <c r="J39" s="4"/>
      <c r="K39" s="4"/>
      <c r="L39" s="4"/>
      <c r="M39" s="4"/>
      <c r="N39" s="4"/>
      <c r="O39" s="4"/>
      <c r="P39" s="639"/>
    </row>
    <row r="40" spans="2:16" ht="10.5" customHeight="1" x14ac:dyDescent="0.45">
      <c r="B40" s="693"/>
      <c r="C40" s="48"/>
      <c r="D40" s="79"/>
      <c r="E40" s="79"/>
      <c r="F40" s="79"/>
      <c r="G40" s="79"/>
      <c r="H40" s="79"/>
      <c r="I40" s="79"/>
      <c r="J40" s="79"/>
      <c r="K40" s="79"/>
      <c r="L40" s="79"/>
      <c r="M40" s="79"/>
      <c r="N40" s="79"/>
      <c r="O40" s="79"/>
      <c r="P40" s="53"/>
    </row>
    <row r="41" spans="2:16" ht="23.25" customHeight="1" x14ac:dyDescent="0.45">
      <c r="B41" s="636" t="s">
        <v>33</v>
      </c>
      <c r="C41" s="580" t="s">
        <v>2080</v>
      </c>
      <c r="D41" s="4"/>
      <c r="E41" s="4"/>
      <c r="F41" s="4"/>
      <c r="G41" s="4"/>
      <c r="H41" s="4"/>
      <c r="I41" s="4"/>
      <c r="J41" s="4"/>
      <c r="K41" s="4"/>
      <c r="L41" s="4"/>
      <c r="M41" s="4"/>
      <c r="N41" s="4"/>
      <c r="O41" s="4"/>
      <c r="P41" s="639"/>
    </row>
    <row r="42" spans="2:16" ht="11.25" customHeight="1" x14ac:dyDescent="0.45">
      <c r="B42" s="82"/>
      <c r="C42" s="83"/>
      <c r="D42" s="80"/>
      <c r="E42" s="80"/>
      <c r="F42" s="80"/>
      <c r="G42" s="80"/>
      <c r="H42" s="80"/>
      <c r="I42" s="80"/>
      <c r="J42" s="80"/>
      <c r="K42" s="80"/>
      <c r="L42" s="80"/>
      <c r="M42" s="80"/>
      <c r="N42" s="80"/>
      <c r="O42" s="80"/>
      <c r="P42" s="69"/>
    </row>
    <row r="43" spans="2:16" ht="33" customHeight="1" x14ac:dyDescent="0.45">
      <c r="B43" s="1152" t="str">
        <f>CONCATENATE(K2,": HTS_TST (Community) - Mobile Service Modality")</f>
        <v>DSD: HTS_TST (Community) - Mobile Service Modality</v>
      </c>
      <c r="C43" s="1153"/>
      <c r="D43" s="1153"/>
      <c r="E43" s="1153"/>
      <c r="F43" s="1153"/>
      <c r="G43" s="1153"/>
      <c r="H43" s="1153"/>
      <c r="I43" s="1153"/>
      <c r="J43" s="1153"/>
      <c r="K43" s="1153"/>
      <c r="L43" s="1153"/>
      <c r="M43" s="1153"/>
      <c r="N43" s="1153"/>
      <c r="O43" s="1153"/>
      <c r="P43" s="1153"/>
    </row>
    <row r="44" spans="2:16" ht="27.75" customHeight="1" x14ac:dyDescent="0.45">
      <c r="B44" s="839" t="s">
        <v>3</v>
      </c>
      <c r="C44" s="840"/>
      <c r="D44" s="841" t="s">
        <v>2089</v>
      </c>
      <c r="E44" s="842"/>
      <c r="F44" s="842"/>
      <c r="G44" s="842"/>
      <c r="H44" s="842"/>
      <c r="I44" s="842"/>
      <c r="J44" s="842"/>
      <c r="K44" s="842"/>
      <c r="L44" s="842"/>
      <c r="M44" s="842"/>
      <c r="N44" s="842"/>
      <c r="O44" s="843"/>
      <c r="P44" s="53"/>
    </row>
    <row r="45" spans="2:16" x14ac:dyDescent="0.45">
      <c r="B45" s="33"/>
      <c r="C45" s="8"/>
      <c r="D45" s="4"/>
      <c r="E45" s="4"/>
      <c r="F45" s="4"/>
      <c r="G45" s="4"/>
      <c r="H45" s="4"/>
      <c r="I45" s="4"/>
      <c r="J45" s="4"/>
      <c r="K45" s="4"/>
      <c r="L45" s="4"/>
      <c r="M45" s="4"/>
      <c r="N45" s="4"/>
      <c r="O45" s="79"/>
      <c r="P45" s="92"/>
    </row>
    <row r="46" spans="2:16" x14ac:dyDescent="0.45">
      <c r="B46" s="831"/>
      <c r="C46" s="12"/>
      <c r="D46" s="12"/>
      <c r="E46" s="12"/>
      <c r="F46" s="12"/>
      <c r="G46" s="12"/>
      <c r="H46" s="12"/>
      <c r="I46" s="12"/>
      <c r="J46" s="12"/>
      <c r="K46" s="12"/>
      <c r="L46" s="12"/>
      <c r="M46" s="12"/>
      <c r="N46" s="12"/>
      <c r="O46" s="97"/>
      <c r="P46" s="98"/>
    </row>
    <row r="47" spans="2:16" x14ac:dyDescent="0.45">
      <c r="B47" s="832"/>
      <c r="C47" s="833" t="s">
        <v>5</v>
      </c>
      <c r="D47" s="834"/>
      <c r="E47" s="835" t="s">
        <v>9</v>
      </c>
      <c r="F47" s="836"/>
      <c r="G47" s="835" t="s">
        <v>22</v>
      </c>
      <c r="H47" s="836"/>
      <c r="I47" s="835" t="s">
        <v>23</v>
      </c>
      <c r="J47" s="836"/>
      <c r="K47" s="835" t="s">
        <v>24</v>
      </c>
      <c r="L47" s="836"/>
      <c r="M47" s="835" t="s">
        <v>25</v>
      </c>
      <c r="N47" s="836"/>
      <c r="O47" s="856" t="s">
        <v>26</v>
      </c>
      <c r="P47" s="857"/>
    </row>
    <row r="48" spans="2:16" x14ac:dyDescent="0.45">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row>
    <row r="49" spans="2:16" x14ac:dyDescent="0.45">
      <c r="B49" s="86"/>
      <c r="C49" s="63"/>
      <c r="D49" s="75"/>
      <c r="E49" s="63"/>
      <c r="F49" s="75"/>
      <c r="G49" s="63"/>
      <c r="H49" s="75"/>
      <c r="I49" s="63"/>
      <c r="J49" s="75"/>
      <c r="K49" s="63"/>
      <c r="L49" s="75"/>
      <c r="M49" s="63"/>
      <c r="N49" s="75"/>
      <c r="O49" s="75"/>
      <c r="P49" s="53"/>
    </row>
    <row r="50" spans="2:16" ht="17.25" x14ac:dyDescent="0.45">
      <c r="B50" s="649" t="s">
        <v>49</v>
      </c>
      <c r="C50" s="581">
        <v>0</v>
      </c>
      <c r="D50" s="581">
        <v>0</v>
      </c>
      <c r="E50" s="581">
        <v>0</v>
      </c>
      <c r="F50" s="581">
        <v>0</v>
      </c>
      <c r="G50" s="581">
        <v>0</v>
      </c>
      <c r="H50" s="581">
        <v>0</v>
      </c>
      <c r="I50" s="581">
        <v>0</v>
      </c>
      <c r="J50" s="581">
        <v>0</v>
      </c>
      <c r="K50" s="581">
        <v>0</v>
      </c>
      <c r="L50" s="581">
        <v>0</v>
      </c>
      <c r="M50" s="581">
        <v>0</v>
      </c>
      <c r="N50" s="581">
        <v>0</v>
      </c>
      <c r="O50" s="581">
        <v>0</v>
      </c>
      <c r="P50" s="581">
        <v>0</v>
      </c>
    </row>
    <row r="51" spans="2:16" x14ac:dyDescent="0.45">
      <c r="B51" s="44"/>
      <c r="C51" s="456"/>
      <c r="D51" s="456"/>
      <c r="E51" s="456"/>
      <c r="F51" s="456"/>
      <c r="G51" s="456"/>
      <c r="H51" s="456"/>
      <c r="I51" s="456"/>
      <c r="J51" s="456"/>
      <c r="K51" s="456"/>
      <c r="L51" s="456"/>
      <c r="M51" s="456"/>
      <c r="N51" s="456"/>
      <c r="O51" s="456"/>
      <c r="P51" s="460"/>
    </row>
    <row r="52" spans="2:16" x14ac:dyDescent="0.45">
      <c r="B52" s="86"/>
      <c r="C52" s="457"/>
      <c r="D52" s="458"/>
      <c r="E52" s="457"/>
      <c r="F52" s="458"/>
      <c r="G52" s="457"/>
      <c r="H52" s="458"/>
      <c r="I52" s="457"/>
      <c r="J52" s="458"/>
      <c r="K52" s="457"/>
      <c r="L52" s="458"/>
      <c r="M52" s="457"/>
      <c r="N52" s="458"/>
      <c r="O52" s="458"/>
      <c r="P52" s="461"/>
    </row>
    <row r="53" spans="2:16" ht="17.25" x14ac:dyDescent="0.45">
      <c r="B53" s="649" t="s">
        <v>50</v>
      </c>
      <c r="C53" s="581">
        <v>0</v>
      </c>
      <c r="D53" s="581">
        <v>0</v>
      </c>
      <c r="E53" s="581">
        <v>0</v>
      </c>
      <c r="F53" s="581">
        <v>0</v>
      </c>
      <c r="G53" s="581">
        <v>0</v>
      </c>
      <c r="H53" s="581">
        <v>0</v>
      </c>
      <c r="I53" s="581">
        <v>0</v>
      </c>
      <c r="J53" s="581">
        <v>0</v>
      </c>
      <c r="K53" s="581">
        <v>0</v>
      </c>
      <c r="L53" s="581">
        <v>0</v>
      </c>
      <c r="M53" s="581">
        <v>0</v>
      </c>
      <c r="N53" s="581">
        <v>0</v>
      </c>
      <c r="O53" s="581">
        <v>0</v>
      </c>
      <c r="P53" s="581">
        <v>0</v>
      </c>
    </row>
    <row r="54" spans="2:16" x14ac:dyDescent="0.45">
      <c r="B54" s="44"/>
      <c r="C54" s="45"/>
      <c r="D54" s="45"/>
      <c r="E54" s="45"/>
      <c r="F54" s="45"/>
      <c r="G54" s="45"/>
      <c r="H54" s="45"/>
      <c r="I54" s="45"/>
      <c r="J54" s="45"/>
      <c r="K54" s="45"/>
      <c r="L54" s="45"/>
      <c r="M54" s="45"/>
      <c r="N54" s="45"/>
      <c r="O54" s="45"/>
      <c r="P54" s="46"/>
    </row>
    <row r="55" spans="2:16" x14ac:dyDescent="0.45">
      <c r="B55" s="831"/>
      <c r="C55" s="12"/>
      <c r="D55" s="12"/>
      <c r="E55" s="12"/>
      <c r="F55" s="12"/>
      <c r="G55" s="12"/>
      <c r="H55" s="12"/>
      <c r="I55" s="12"/>
      <c r="J55" s="12"/>
      <c r="K55" s="12"/>
      <c r="L55" s="12"/>
      <c r="M55" s="12"/>
      <c r="N55" s="12"/>
      <c r="O55" s="50"/>
      <c r="P55" s="51"/>
    </row>
    <row r="56" spans="2:16" x14ac:dyDescent="0.45">
      <c r="B56" s="832"/>
      <c r="C56" s="833" t="s">
        <v>79</v>
      </c>
      <c r="D56" s="834"/>
      <c r="E56" s="835" t="s">
        <v>80</v>
      </c>
      <c r="F56" s="836"/>
      <c r="G56" s="835" t="s">
        <v>81</v>
      </c>
      <c r="H56" s="836"/>
      <c r="I56" s="835" t="s">
        <v>82</v>
      </c>
      <c r="J56" s="836"/>
      <c r="K56" s="835" t="s">
        <v>83</v>
      </c>
      <c r="L56" s="836"/>
      <c r="M56" s="835" t="s">
        <v>84</v>
      </c>
      <c r="N56" s="836"/>
      <c r="O56" s="837"/>
      <c r="P56" s="838"/>
    </row>
    <row r="57" spans="2:16" x14ac:dyDescent="0.45">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row>
    <row r="58" spans="2:16" x14ac:dyDescent="0.45">
      <c r="B58" s="86"/>
      <c r="C58" s="63"/>
      <c r="D58" s="75"/>
      <c r="E58" s="63"/>
      <c r="F58" s="75"/>
      <c r="G58" s="63"/>
      <c r="H58" s="75"/>
      <c r="I58" s="63"/>
      <c r="J58" s="75"/>
      <c r="K58" s="63"/>
      <c r="L58" s="75"/>
      <c r="M58" s="63"/>
      <c r="N58" s="75"/>
      <c r="O58" s="638"/>
      <c r="P58" s="53"/>
    </row>
    <row r="59" spans="2:16" ht="17.25" x14ac:dyDescent="0.45">
      <c r="B59" s="649" t="s">
        <v>49</v>
      </c>
      <c r="C59" s="581">
        <v>0</v>
      </c>
      <c r="D59" s="581">
        <v>0</v>
      </c>
      <c r="E59" s="581">
        <v>0</v>
      </c>
      <c r="F59" s="581">
        <v>0</v>
      </c>
      <c r="G59" s="581">
        <v>0</v>
      </c>
      <c r="H59" s="581">
        <v>0</v>
      </c>
      <c r="I59" s="581">
        <v>0</v>
      </c>
      <c r="J59" s="581">
        <v>0</v>
      </c>
      <c r="K59" s="581">
        <v>0</v>
      </c>
      <c r="L59" s="581">
        <v>0</v>
      </c>
      <c r="M59" s="581">
        <v>0</v>
      </c>
      <c r="N59" s="581">
        <v>0</v>
      </c>
      <c r="O59" s="637"/>
      <c r="P59" s="76"/>
    </row>
    <row r="60" spans="2:16" x14ac:dyDescent="0.45">
      <c r="B60" s="44"/>
      <c r="C60" s="456"/>
      <c r="D60" s="456"/>
      <c r="E60" s="456"/>
      <c r="F60" s="456"/>
      <c r="G60" s="456"/>
      <c r="H60" s="456"/>
      <c r="I60" s="456"/>
      <c r="J60" s="456"/>
      <c r="K60" s="456"/>
      <c r="L60" s="456"/>
      <c r="M60" s="456"/>
      <c r="N60" s="456"/>
      <c r="O60" s="45"/>
      <c r="P60" s="46"/>
    </row>
    <row r="61" spans="2:16" x14ac:dyDescent="0.45">
      <c r="B61" s="86"/>
      <c r="C61" s="457"/>
      <c r="D61" s="458"/>
      <c r="E61" s="457"/>
      <c r="F61" s="458"/>
      <c r="G61" s="457"/>
      <c r="H61" s="458"/>
      <c r="I61" s="457"/>
      <c r="J61" s="458"/>
      <c r="K61" s="457"/>
      <c r="L61" s="458"/>
      <c r="M61" s="457"/>
      <c r="N61" s="459"/>
      <c r="O61" s="638"/>
      <c r="P61" s="53"/>
    </row>
    <row r="62" spans="2:16" ht="17.25" x14ac:dyDescent="0.45">
      <c r="B62" s="649" t="s">
        <v>50</v>
      </c>
      <c r="C62" s="581">
        <v>0</v>
      </c>
      <c r="D62" s="581">
        <v>0</v>
      </c>
      <c r="E62" s="581">
        <v>0</v>
      </c>
      <c r="F62" s="581">
        <v>0</v>
      </c>
      <c r="G62" s="581">
        <v>0</v>
      </c>
      <c r="H62" s="581">
        <v>0</v>
      </c>
      <c r="I62" s="581">
        <v>0</v>
      </c>
      <c r="J62" s="581">
        <v>0</v>
      </c>
      <c r="K62" s="581">
        <v>0</v>
      </c>
      <c r="L62" s="581">
        <v>0</v>
      </c>
      <c r="M62" s="581">
        <v>0</v>
      </c>
      <c r="N62" s="581">
        <v>0</v>
      </c>
      <c r="O62" s="637"/>
      <c r="P62" s="76"/>
    </row>
    <row r="63" spans="2:16" x14ac:dyDescent="0.45">
      <c r="B63" s="37"/>
      <c r="C63" s="545"/>
      <c r="D63" s="545"/>
      <c r="E63" s="545"/>
      <c r="F63" s="545"/>
      <c r="G63" s="545"/>
      <c r="H63" s="545"/>
      <c r="I63" s="545"/>
      <c r="J63" s="545"/>
      <c r="K63" s="545"/>
      <c r="L63" s="545"/>
      <c r="M63" s="545"/>
      <c r="N63" s="545"/>
      <c r="O63" s="3"/>
      <c r="P63" s="36"/>
    </row>
    <row r="64" spans="2:16" x14ac:dyDescent="0.45">
      <c r="B64" s="116"/>
      <c r="C64" s="546"/>
      <c r="D64" s="546"/>
      <c r="E64" s="546"/>
      <c r="F64" s="546"/>
      <c r="G64" s="546"/>
      <c r="H64" s="546"/>
      <c r="I64" s="546"/>
      <c r="J64" s="546"/>
      <c r="K64" s="546"/>
      <c r="L64" s="546"/>
      <c r="M64" s="546"/>
      <c r="N64" s="546"/>
      <c r="O64" s="112"/>
      <c r="P64" s="117"/>
    </row>
    <row r="65" spans="2:16" ht="24.75" customHeight="1" x14ac:dyDescent="0.45">
      <c r="B65" s="634" t="s">
        <v>85</v>
      </c>
      <c r="C65" s="582" t="s">
        <v>2080</v>
      </c>
      <c r="D65" s="545"/>
      <c r="E65" s="545"/>
      <c r="F65" s="545"/>
      <c r="G65" s="545"/>
      <c r="H65" s="545"/>
      <c r="I65" s="545"/>
      <c r="J65" s="545"/>
      <c r="K65" s="545"/>
      <c r="L65" s="545"/>
      <c r="M65" s="545"/>
      <c r="N65" s="545"/>
      <c r="O65" s="3"/>
      <c r="P65" s="119"/>
    </row>
    <row r="66" spans="2:16" ht="23.25" customHeight="1" x14ac:dyDescent="0.45">
      <c r="B66" s="120"/>
      <c r="C66" s="114"/>
      <c r="D66" s="114"/>
      <c r="E66" s="114"/>
      <c r="F66" s="114"/>
      <c r="G66" s="114"/>
      <c r="H66" s="114"/>
      <c r="I66" s="114"/>
      <c r="J66" s="114"/>
      <c r="K66" s="114"/>
      <c r="L66" s="114"/>
      <c r="M66" s="114"/>
      <c r="N66" s="114"/>
      <c r="O66" s="114"/>
      <c r="P66" s="121"/>
    </row>
    <row r="67" spans="2:16" ht="21.75" customHeight="1" x14ac:dyDescent="0.45">
      <c r="B67" s="1154" t="str">
        <f>CONCATENATE(K$2,": HTS_TST (Community) - VCT Service Modality")</f>
        <v>DSD: HTS_TST (Community) - VCT Service Modality</v>
      </c>
      <c r="C67" s="1155"/>
      <c r="D67" s="1155"/>
      <c r="E67" s="1155"/>
      <c r="F67" s="1155"/>
      <c r="G67" s="1155"/>
      <c r="H67" s="1155"/>
      <c r="I67" s="1155"/>
      <c r="J67" s="1155"/>
      <c r="K67" s="1155"/>
      <c r="L67" s="1155"/>
      <c r="M67" s="1155"/>
      <c r="N67" s="1155"/>
      <c r="O67" s="1155"/>
      <c r="P67" s="1155"/>
    </row>
    <row r="68" spans="2:16" ht="28.5" customHeight="1" x14ac:dyDescent="0.45">
      <c r="B68" s="1156" t="s">
        <v>3</v>
      </c>
      <c r="C68" s="1157"/>
      <c r="D68" s="1158" t="s">
        <v>2091</v>
      </c>
      <c r="E68" s="1159"/>
      <c r="F68" s="1159"/>
      <c r="G68" s="1159"/>
      <c r="H68" s="1159"/>
      <c r="I68" s="1159"/>
      <c r="J68" s="1159"/>
      <c r="K68" s="1159"/>
      <c r="L68" s="1159"/>
      <c r="M68" s="1159"/>
      <c r="N68" s="1159"/>
      <c r="O68" s="1159"/>
      <c r="P68" s="53"/>
    </row>
    <row r="69" spans="2:16" x14ac:dyDescent="0.45">
      <c r="B69" s="33"/>
      <c r="C69" s="8"/>
      <c r="D69" s="4"/>
      <c r="E69" s="4"/>
      <c r="F69" s="4"/>
      <c r="G69" s="4"/>
      <c r="H69" s="4"/>
      <c r="I69" s="4"/>
      <c r="J69" s="4"/>
      <c r="K69" s="4"/>
      <c r="L69" s="4"/>
      <c r="M69" s="4"/>
      <c r="N69" s="4"/>
      <c r="O69" s="79"/>
      <c r="P69" s="92"/>
    </row>
    <row r="70" spans="2:16" x14ac:dyDescent="0.45">
      <c r="B70" s="831"/>
      <c r="C70" s="12"/>
      <c r="D70" s="12"/>
      <c r="E70" s="12"/>
      <c r="F70" s="12"/>
      <c r="G70" s="12"/>
      <c r="H70" s="12"/>
      <c r="I70" s="12"/>
      <c r="J70" s="12"/>
      <c r="K70" s="12"/>
      <c r="L70" s="12"/>
      <c r="M70" s="12"/>
      <c r="N70" s="12"/>
      <c r="O70" s="97"/>
      <c r="P70" s="98"/>
    </row>
    <row r="71" spans="2:16" x14ac:dyDescent="0.45">
      <c r="B71" s="832"/>
      <c r="C71" s="833" t="s">
        <v>5</v>
      </c>
      <c r="D71" s="834"/>
      <c r="E71" s="835" t="s">
        <v>9</v>
      </c>
      <c r="F71" s="836"/>
      <c r="G71" s="835" t="s">
        <v>22</v>
      </c>
      <c r="H71" s="836"/>
      <c r="I71" s="835" t="s">
        <v>23</v>
      </c>
      <c r="J71" s="836"/>
      <c r="K71" s="835" t="s">
        <v>24</v>
      </c>
      <c r="L71" s="836"/>
      <c r="M71" s="835" t="s">
        <v>25</v>
      </c>
      <c r="N71" s="836"/>
      <c r="O71" s="835" t="s">
        <v>26</v>
      </c>
      <c r="P71" s="836"/>
    </row>
    <row r="72" spans="2:16" x14ac:dyDescent="0.45">
      <c r="B72" s="88"/>
      <c r="C72" s="89" t="s">
        <v>77</v>
      </c>
      <c r="D72" s="90" t="s">
        <v>78</v>
      </c>
      <c r="E72" s="89" t="s">
        <v>77</v>
      </c>
      <c r="F72" s="90" t="s">
        <v>78</v>
      </c>
      <c r="G72" s="89" t="s">
        <v>77</v>
      </c>
      <c r="H72" s="90" t="s">
        <v>78</v>
      </c>
      <c r="I72" s="89" t="s">
        <v>77</v>
      </c>
      <c r="J72" s="90" t="s">
        <v>78</v>
      </c>
      <c r="K72" s="89" t="s">
        <v>77</v>
      </c>
      <c r="L72" s="90" t="s">
        <v>78</v>
      </c>
      <c r="M72" s="89" t="s">
        <v>77</v>
      </c>
      <c r="N72" s="90" t="s">
        <v>78</v>
      </c>
      <c r="O72" s="89" t="s">
        <v>77</v>
      </c>
      <c r="P72" s="90" t="s">
        <v>78</v>
      </c>
    </row>
    <row r="73" spans="2:16" ht="8.25" customHeight="1" x14ac:dyDescent="0.45">
      <c r="B73" s="86"/>
      <c r="C73" s="63"/>
      <c r="D73" s="75"/>
      <c r="E73" s="63"/>
      <c r="F73" s="75"/>
      <c r="G73" s="63"/>
      <c r="H73" s="75"/>
      <c r="I73" s="63"/>
      <c r="J73" s="75"/>
      <c r="K73" s="63"/>
      <c r="L73" s="75"/>
      <c r="M73" s="63"/>
      <c r="N73" s="75"/>
      <c r="O73" s="75"/>
      <c r="P73" s="53"/>
    </row>
    <row r="74" spans="2:16" ht="27" customHeight="1" x14ac:dyDescent="0.45">
      <c r="B74" s="695" t="s">
        <v>49</v>
      </c>
      <c r="C74" s="583">
        <v>0</v>
      </c>
      <c r="D74" s="583">
        <v>0</v>
      </c>
      <c r="E74" s="583">
        <v>0</v>
      </c>
      <c r="F74" s="583">
        <v>0</v>
      </c>
      <c r="G74" s="583">
        <v>0</v>
      </c>
      <c r="H74" s="583">
        <v>0</v>
      </c>
      <c r="I74" s="583">
        <v>0</v>
      </c>
      <c r="J74" s="583">
        <v>0</v>
      </c>
      <c r="K74" s="583">
        <v>0</v>
      </c>
      <c r="L74" s="583">
        <v>0</v>
      </c>
      <c r="M74" s="583">
        <v>0</v>
      </c>
      <c r="N74" s="583">
        <v>0</v>
      </c>
      <c r="O74" s="583">
        <v>0</v>
      </c>
      <c r="P74" s="583">
        <v>0</v>
      </c>
    </row>
    <row r="75" spans="2:16" ht="6.75" customHeight="1" x14ac:dyDescent="0.45">
      <c r="B75" s="44"/>
      <c r="C75" s="45"/>
      <c r="D75" s="45"/>
      <c r="E75" s="45"/>
      <c r="F75" s="45"/>
      <c r="G75" s="45"/>
      <c r="H75" s="45"/>
      <c r="I75" s="45"/>
      <c r="J75" s="45"/>
      <c r="K75" s="45"/>
      <c r="L75" s="45"/>
      <c r="M75" s="45"/>
      <c r="N75" s="45"/>
      <c r="O75" s="45"/>
      <c r="P75" s="46"/>
    </row>
    <row r="76" spans="2:16" ht="9.75" customHeight="1" x14ac:dyDescent="0.45">
      <c r="B76" s="86"/>
      <c r="C76" s="63"/>
      <c r="D76" s="75"/>
      <c r="E76" s="63"/>
      <c r="F76" s="75"/>
      <c r="G76" s="63"/>
      <c r="H76" s="75"/>
      <c r="I76" s="63"/>
      <c r="J76" s="75"/>
      <c r="K76" s="63"/>
      <c r="L76" s="75"/>
      <c r="M76" s="63"/>
      <c r="N76" s="75"/>
      <c r="O76" s="75"/>
      <c r="P76" s="53"/>
    </row>
    <row r="77" spans="2:16" ht="26.25" customHeight="1" x14ac:dyDescent="0.45">
      <c r="B77" s="695" t="s">
        <v>50</v>
      </c>
      <c r="C77" s="583">
        <v>0</v>
      </c>
      <c r="D77" s="583">
        <v>0</v>
      </c>
      <c r="E77" s="583">
        <v>0</v>
      </c>
      <c r="F77" s="583">
        <v>0</v>
      </c>
      <c r="G77" s="583">
        <v>0</v>
      </c>
      <c r="H77" s="583">
        <v>0</v>
      </c>
      <c r="I77" s="583">
        <v>0</v>
      </c>
      <c r="J77" s="583">
        <v>0</v>
      </c>
      <c r="K77" s="583">
        <v>0</v>
      </c>
      <c r="L77" s="583">
        <v>0</v>
      </c>
      <c r="M77" s="583">
        <v>0</v>
      </c>
      <c r="N77" s="583">
        <v>0</v>
      </c>
      <c r="O77" s="583">
        <v>0</v>
      </c>
      <c r="P77" s="583">
        <v>0</v>
      </c>
    </row>
    <row r="78" spans="2:16" ht="12" customHeight="1" x14ac:dyDescent="0.45">
      <c r="B78" s="44"/>
      <c r="C78" s="45"/>
      <c r="D78" s="45"/>
      <c r="E78" s="45"/>
      <c r="F78" s="45"/>
      <c r="G78" s="45"/>
      <c r="H78" s="45"/>
      <c r="I78" s="45"/>
      <c r="J78" s="45"/>
      <c r="K78" s="45"/>
      <c r="L78" s="45"/>
      <c r="M78" s="45"/>
      <c r="N78" s="45"/>
      <c r="O78" s="45"/>
      <c r="P78" s="46"/>
    </row>
    <row r="79" spans="2:16" ht="8.25" customHeight="1" x14ac:dyDescent="0.45">
      <c r="B79" s="831"/>
      <c r="C79" s="12"/>
      <c r="D79" s="12"/>
      <c r="E79" s="12"/>
      <c r="F79" s="12"/>
      <c r="G79" s="12"/>
      <c r="H79" s="12"/>
      <c r="I79" s="12"/>
      <c r="J79" s="12"/>
      <c r="K79" s="12"/>
      <c r="L79" s="12"/>
      <c r="M79" s="12"/>
      <c r="N79" s="12"/>
      <c r="O79" s="50"/>
      <c r="P79" s="51"/>
    </row>
    <row r="80" spans="2:16" x14ac:dyDescent="0.45">
      <c r="B80" s="832"/>
      <c r="C80" s="833" t="s">
        <v>79</v>
      </c>
      <c r="D80" s="834"/>
      <c r="E80" s="835" t="s">
        <v>80</v>
      </c>
      <c r="F80" s="836"/>
      <c r="G80" s="835" t="s">
        <v>81</v>
      </c>
      <c r="H80" s="836"/>
      <c r="I80" s="835" t="s">
        <v>82</v>
      </c>
      <c r="J80" s="836"/>
      <c r="K80" s="835" t="s">
        <v>83</v>
      </c>
      <c r="L80" s="836"/>
      <c r="M80" s="835" t="s">
        <v>84</v>
      </c>
      <c r="N80" s="836"/>
      <c r="O80" s="876"/>
      <c r="P80" s="838"/>
    </row>
    <row r="81" spans="2:16" x14ac:dyDescent="0.45">
      <c r="B81" s="88"/>
      <c r="C81" s="89" t="s">
        <v>77</v>
      </c>
      <c r="D81" s="90" t="s">
        <v>78</v>
      </c>
      <c r="E81" s="89" t="s">
        <v>77</v>
      </c>
      <c r="F81" s="90" t="s">
        <v>78</v>
      </c>
      <c r="G81" s="89" t="s">
        <v>77</v>
      </c>
      <c r="H81" s="90" t="s">
        <v>78</v>
      </c>
      <c r="I81" s="89" t="s">
        <v>77</v>
      </c>
      <c r="J81" s="90" t="s">
        <v>78</v>
      </c>
      <c r="K81" s="89" t="s">
        <v>77</v>
      </c>
      <c r="L81" s="90" t="s">
        <v>78</v>
      </c>
      <c r="M81" s="89" t="s">
        <v>77</v>
      </c>
      <c r="N81" s="90" t="s">
        <v>78</v>
      </c>
      <c r="O81" s="100"/>
      <c r="P81" s="90"/>
    </row>
    <row r="82" spans="2:16" ht="10.5" customHeight="1" x14ac:dyDescent="0.45">
      <c r="B82" s="86"/>
      <c r="C82" s="63"/>
      <c r="D82" s="75"/>
      <c r="E82" s="63"/>
      <c r="F82" s="75"/>
      <c r="G82" s="63"/>
      <c r="H82" s="75"/>
      <c r="I82" s="63"/>
      <c r="J82" s="75"/>
      <c r="K82" s="63"/>
      <c r="L82" s="75"/>
      <c r="M82" s="63"/>
      <c r="N82" s="75"/>
      <c r="O82" s="638"/>
      <c r="P82" s="53"/>
    </row>
    <row r="83" spans="2:16" ht="22.5" customHeight="1" x14ac:dyDescent="0.45">
      <c r="B83" s="695" t="s">
        <v>49</v>
      </c>
      <c r="C83" s="583">
        <v>0</v>
      </c>
      <c r="D83" s="583">
        <v>0</v>
      </c>
      <c r="E83" s="583">
        <v>0</v>
      </c>
      <c r="F83" s="583">
        <v>0</v>
      </c>
      <c r="G83" s="583">
        <v>0</v>
      </c>
      <c r="H83" s="583">
        <v>0</v>
      </c>
      <c r="I83" s="583">
        <v>0</v>
      </c>
      <c r="J83" s="583">
        <v>0</v>
      </c>
      <c r="K83" s="583">
        <v>0</v>
      </c>
      <c r="L83" s="583">
        <v>0</v>
      </c>
      <c r="M83" s="583">
        <v>0</v>
      </c>
      <c r="N83" s="583">
        <v>0</v>
      </c>
      <c r="O83" s="637"/>
      <c r="P83" s="76"/>
    </row>
    <row r="84" spans="2:16" ht="10.5" customHeight="1" x14ac:dyDescent="0.45">
      <c r="B84" s="44"/>
      <c r="C84" s="45"/>
      <c r="D84" s="45"/>
      <c r="E84" s="45"/>
      <c r="F84" s="45"/>
      <c r="G84" s="45"/>
      <c r="H84" s="45"/>
      <c r="I84" s="45"/>
      <c r="J84" s="45"/>
      <c r="K84" s="45"/>
      <c r="L84" s="45"/>
      <c r="M84" s="45"/>
      <c r="N84" s="45"/>
      <c r="O84" s="45"/>
      <c r="P84" s="46"/>
    </row>
    <row r="85" spans="2:16" ht="9.75" customHeight="1" x14ac:dyDescent="0.45">
      <c r="B85" s="86"/>
      <c r="C85" s="63"/>
      <c r="D85" s="75"/>
      <c r="E85" s="63"/>
      <c r="F85" s="75"/>
      <c r="G85" s="63"/>
      <c r="H85" s="75"/>
      <c r="I85" s="63"/>
      <c r="J85" s="75"/>
      <c r="K85" s="63"/>
      <c r="L85" s="75"/>
      <c r="M85" s="63"/>
      <c r="N85" s="638"/>
      <c r="O85" s="638"/>
      <c r="P85" s="53"/>
    </row>
    <row r="86" spans="2:16" ht="24.75" customHeight="1" x14ac:dyDescent="0.45">
      <c r="B86" s="695" t="s">
        <v>50</v>
      </c>
      <c r="C86" s="583">
        <v>0</v>
      </c>
      <c r="D86" s="583">
        <v>0</v>
      </c>
      <c r="E86" s="583">
        <v>0</v>
      </c>
      <c r="F86" s="583">
        <v>0</v>
      </c>
      <c r="G86" s="583">
        <v>0</v>
      </c>
      <c r="H86" s="583">
        <v>0</v>
      </c>
      <c r="I86" s="583">
        <v>0</v>
      </c>
      <c r="J86" s="583">
        <v>0</v>
      </c>
      <c r="K86" s="583">
        <v>0</v>
      </c>
      <c r="L86" s="583">
        <v>0</v>
      </c>
      <c r="M86" s="583">
        <v>0</v>
      </c>
      <c r="N86" s="583">
        <v>0</v>
      </c>
      <c r="O86" s="637"/>
      <c r="P86" s="76"/>
    </row>
    <row r="87" spans="2:16" x14ac:dyDescent="0.45">
      <c r="B87" s="37"/>
      <c r="C87" s="3"/>
      <c r="D87" s="3"/>
      <c r="E87" s="3"/>
      <c r="F87" s="3"/>
      <c r="G87" s="3"/>
      <c r="H87" s="3"/>
      <c r="I87" s="3"/>
      <c r="J87" s="3"/>
      <c r="K87" s="3"/>
      <c r="L87" s="3"/>
      <c r="M87" s="3"/>
      <c r="N87" s="3"/>
      <c r="O87" s="3"/>
      <c r="P87" s="36"/>
    </row>
    <row r="88" spans="2:16" x14ac:dyDescent="0.45">
      <c r="B88" s="116"/>
      <c r="C88" s="112"/>
      <c r="D88" s="112"/>
      <c r="E88" s="112"/>
      <c r="F88" s="112"/>
      <c r="G88" s="112"/>
      <c r="H88" s="112"/>
      <c r="I88" s="112"/>
      <c r="J88" s="112"/>
      <c r="K88" s="112"/>
      <c r="L88" s="112"/>
      <c r="M88" s="112"/>
      <c r="N88" s="112"/>
      <c r="O88" s="112"/>
      <c r="P88" s="117"/>
    </row>
    <row r="89" spans="2:16" ht="26.25" customHeight="1" x14ac:dyDescent="0.45">
      <c r="B89" s="696" t="s">
        <v>85</v>
      </c>
      <c r="C89" s="585" t="s">
        <v>2080</v>
      </c>
      <c r="D89" s="3"/>
      <c r="E89" s="3"/>
      <c r="F89" s="3"/>
      <c r="G89" s="3"/>
      <c r="H89" s="3"/>
      <c r="I89" s="3"/>
      <c r="J89" s="3"/>
      <c r="K89" s="3"/>
      <c r="L89" s="3"/>
      <c r="M89" s="3"/>
      <c r="N89" s="3"/>
      <c r="O89" s="3"/>
      <c r="P89" s="119"/>
    </row>
    <row r="90" spans="2:16" x14ac:dyDescent="0.45">
      <c r="B90" s="120"/>
      <c r="C90" s="114"/>
      <c r="D90" s="114"/>
      <c r="E90" s="114"/>
      <c r="F90" s="114"/>
      <c r="G90" s="114"/>
      <c r="H90" s="114"/>
      <c r="I90" s="114"/>
      <c r="J90" s="114"/>
      <c r="K90" s="114"/>
      <c r="L90" s="114"/>
      <c r="M90" s="114"/>
      <c r="N90" s="114"/>
      <c r="O90" s="114"/>
      <c r="P90" s="121"/>
    </row>
    <row r="91" spans="2:16" ht="30" customHeight="1" x14ac:dyDescent="0.45">
      <c r="B91" s="780" t="str">
        <f>CONCATENATE(K$2,": HTS_TST (Community) -  Other Service Modality")</f>
        <v>DSD: HTS_TST (Community) -  Other Service Modality</v>
      </c>
      <c r="C91" s="781"/>
      <c r="D91" s="781"/>
      <c r="E91" s="781"/>
      <c r="F91" s="781"/>
      <c r="G91" s="781"/>
      <c r="H91" s="781"/>
      <c r="I91" s="781"/>
      <c r="J91" s="781"/>
      <c r="K91" s="781"/>
      <c r="L91" s="781"/>
      <c r="M91" s="781"/>
      <c r="N91" s="781"/>
      <c r="O91" s="781"/>
      <c r="P91" s="781"/>
    </row>
    <row r="92" spans="2:16" ht="33" customHeight="1" x14ac:dyDescent="0.45">
      <c r="B92" s="1160" t="s">
        <v>3</v>
      </c>
      <c r="C92" s="1161"/>
      <c r="D92" s="1158" t="s">
        <v>2090</v>
      </c>
      <c r="E92" s="1159"/>
      <c r="F92" s="1159"/>
      <c r="G92" s="1159"/>
      <c r="H92" s="1159"/>
      <c r="I92" s="1159"/>
      <c r="J92" s="1159"/>
      <c r="K92" s="1159"/>
      <c r="L92" s="1159"/>
      <c r="M92" s="1159"/>
      <c r="N92" s="1159"/>
      <c r="O92" s="1159"/>
      <c r="P92" s="53"/>
    </row>
    <row r="93" spans="2:16" x14ac:dyDescent="0.45">
      <c r="B93" s="33"/>
      <c r="C93" s="8"/>
      <c r="D93" s="4"/>
      <c r="E93" s="4"/>
      <c r="F93" s="4"/>
      <c r="G93" s="4"/>
      <c r="H93" s="4"/>
      <c r="I93" s="4"/>
      <c r="J93" s="4"/>
      <c r="K93" s="4"/>
      <c r="L93" s="4"/>
      <c r="M93" s="4"/>
      <c r="N93" s="4"/>
      <c r="O93" s="79"/>
      <c r="P93" s="92"/>
    </row>
    <row r="94" spans="2:16" x14ac:dyDescent="0.45">
      <c r="B94" s="831"/>
      <c r="C94" s="12"/>
      <c r="D94" s="12"/>
      <c r="E94" s="12"/>
      <c r="F94" s="12"/>
      <c r="G94" s="12"/>
      <c r="H94" s="12"/>
      <c r="I94" s="12"/>
      <c r="J94" s="12"/>
      <c r="K94" s="12"/>
      <c r="L94" s="12"/>
      <c r="M94" s="12"/>
      <c r="N94" s="12"/>
      <c r="O94" s="97"/>
      <c r="P94" s="98"/>
    </row>
    <row r="95" spans="2:16" x14ac:dyDescent="0.45">
      <c r="B95" s="832"/>
      <c r="C95" s="833" t="s">
        <v>5</v>
      </c>
      <c r="D95" s="834"/>
      <c r="E95" s="835" t="s">
        <v>9</v>
      </c>
      <c r="F95" s="836"/>
      <c r="G95" s="835" t="s">
        <v>22</v>
      </c>
      <c r="H95" s="836"/>
      <c r="I95" s="835" t="s">
        <v>23</v>
      </c>
      <c r="J95" s="836"/>
      <c r="K95" s="835" t="s">
        <v>24</v>
      </c>
      <c r="L95" s="836"/>
      <c r="M95" s="835" t="s">
        <v>25</v>
      </c>
      <c r="N95" s="836"/>
      <c r="O95" s="835" t="s">
        <v>26</v>
      </c>
      <c r="P95" s="836"/>
    </row>
    <row r="96" spans="2:16" x14ac:dyDescent="0.45">
      <c r="B96" s="88"/>
      <c r="C96" s="89" t="s">
        <v>77</v>
      </c>
      <c r="D96" s="90" t="s">
        <v>78</v>
      </c>
      <c r="E96" s="89" t="s">
        <v>77</v>
      </c>
      <c r="F96" s="90" t="s">
        <v>78</v>
      </c>
      <c r="G96" s="89" t="s">
        <v>77</v>
      </c>
      <c r="H96" s="90" t="s">
        <v>78</v>
      </c>
      <c r="I96" s="89" t="s">
        <v>77</v>
      </c>
      <c r="J96" s="90" t="s">
        <v>78</v>
      </c>
      <c r="K96" s="89" t="s">
        <v>77</v>
      </c>
      <c r="L96" s="90" t="s">
        <v>78</v>
      </c>
      <c r="M96" s="89" t="s">
        <v>77</v>
      </c>
      <c r="N96" s="90" t="s">
        <v>78</v>
      </c>
      <c r="O96" s="89" t="s">
        <v>77</v>
      </c>
      <c r="P96" s="90" t="s">
        <v>78</v>
      </c>
    </row>
    <row r="97" spans="2:18" ht="7.5" customHeight="1" x14ac:dyDescent="0.45">
      <c r="B97" s="86"/>
      <c r="C97" s="63"/>
      <c r="D97" s="75"/>
      <c r="E97" s="63"/>
      <c r="F97" s="75"/>
      <c r="G97" s="63"/>
      <c r="H97" s="75"/>
      <c r="I97" s="63"/>
      <c r="J97" s="75"/>
      <c r="K97" s="63"/>
      <c r="L97" s="75"/>
      <c r="M97" s="63"/>
      <c r="N97" s="75"/>
      <c r="O97" s="75"/>
      <c r="P97" s="53"/>
    </row>
    <row r="98" spans="2:18" ht="23.25" customHeight="1" x14ac:dyDescent="0.45">
      <c r="B98" s="695" t="s">
        <v>49</v>
      </c>
      <c r="C98" s="583">
        <v>0</v>
      </c>
      <c r="D98" s="583">
        <v>0</v>
      </c>
      <c r="E98" s="583">
        <v>0</v>
      </c>
      <c r="F98" s="583">
        <v>0</v>
      </c>
      <c r="G98" s="583">
        <v>0</v>
      </c>
      <c r="H98" s="583">
        <v>0</v>
      </c>
      <c r="I98" s="583">
        <v>0</v>
      </c>
      <c r="J98" s="583">
        <v>0</v>
      </c>
      <c r="K98" s="583">
        <v>0</v>
      </c>
      <c r="L98" s="583">
        <v>0</v>
      </c>
      <c r="M98" s="583">
        <v>0</v>
      </c>
      <c r="N98" s="583">
        <v>0</v>
      </c>
      <c r="O98" s="583">
        <v>0</v>
      </c>
      <c r="P98" s="583">
        <v>0</v>
      </c>
    </row>
    <row r="99" spans="2:18" x14ac:dyDescent="0.45">
      <c r="B99" s="44"/>
      <c r="C99" s="456"/>
      <c r="D99" s="456"/>
      <c r="E99" s="456"/>
      <c r="F99" s="456"/>
      <c r="G99" s="456"/>
      <c r="H99" s="456"/>
      <c r="I99" s="456"/>
      <c r="J99" s="456"/>
      <c r="K99" s="456"/>
      <c r="L99" s="456"/>
      <c r="M99" s="456"/>
      <c r="N99" s="456"/>
      <c r="O99" s="456"/>
      <c r="P99" s="460"/>
    </row>
    <row r="100" spans="2:18" x14ac:dyDescent="0.45">
      <c r="B100" s="86"/>
      <c r="C100" s="457"/>
      <c r="D100" s="458"/>
      <c r="E100" s="457"/>
      <c r="F100" s="458"/>
      <c r="G100" s="457"/>
      <c r="H100" s="458"/>
      <c r="I100" s="457"/>
      <c r="J100" s="458"/>
      <c r="K100" s="457"/>
      <c r="L100" s="458"/>
      <c r="M100" s="457"/>
      <c r="N100" s="458"/>
      <c r="O100" s="458"/>
      <c r="P100" s="461"/>
    </row>
    <row r="101" spans="2:18" ht="27" customHeight="1" x14ac:dyDescent="0.45">
      <c r="B101" s="695" t="s">
        <v>50</v>
      </c>
      <c r="C101" s="583">
        <v>0</v>
      </c>
      <c r="D101" s="583">
        <v>0</v>
      </c>
      <c r="E101" s="583">
        <v>0</v>
      </c>
      <c r="F101" s="583">
        <v>0</v>
      </c>
      <c r="G101" s="583">
        <v>0</v>
      </c>
      <c r="H101" s="583">
        <v>0</v>
      </c>
      <c r="I101" s="583">
        <v>0</v>
      </c>
      <c r="J101" s="583">
        <v>0</v>
      </c>
      <c r="K101" s="583">
        <v>0</v>
      </c>
      <c r="L101" s="583">
        <v>0</v>
      </c>
      <c r="M101" s="583">
        <v>0</v>
      </c>
      <c r="N101" s="583">
        <v>0</v>
      </c>
      <c r="O101" s="583">
        <v>0</v>
      </c>
      <c r="P101" s="583">
        <v>0</v>
      </c>
    </row>
    <row r="102" spans="2:18" x14ac:dyDescent="0.45">
      <c r="B102" s="44"/>
      <c r="C102" s="45"/>
      <c r="D102" s="45"/>
      <c r="E102" s="45"/>
      <c r="F102" s="45"/>
      <c r="G102" s="45"/>
      <c r="H102" s="45"/>
      <c r="I102" s="45"/>
      <c r="J102" s="45"/>
      <c r="K102" s="45"/>
      <c r="L102" s="45"/>
      <c r="M102" s="45"/>
      <c r="N102" s="45"/>
      <c r="O102" s="45"/>
      <c r="P102" s="46"/>
    </row>
    <row r="103" spans="2:18" ht="18" x14ac:dyDescent="0.55000000000000004">
      <c r="B103" s="831"/>
      <c r="C103" s="12"/>
      <c r="D103" s="12"/>
      <c r="E103" s="12"/>
      <c r="F103" s="12"/>
      <c r="G103" s="12"/>
      <c r="H103" s="12"/>
      <c r="I103" s="12"/>
      <c r="J103" s="12"/>
      <c r="K103" s="12"/>
      <c r="L103" s="12"/>
      <c r="M103" s="12"/>
      <c r="N103" s="12"/>
      <c r="O103" s="50"/>
      <c r="P103" s="51"/>
      <c r="R103" s="697"/>
    </row>
    <row r="104" spans="2:18" x14ac:dyDescent="0.45">
      <c r="B104" s="832"/>
      <c r="C104" s="833" t="s">
        <v>79</v>
      </c>
      <c r="D104" s="834"/>
      <c r="E104" s="835" t="s">
        <v>80</v>
      </c>
      <c r="F104" s="836"/>
      <c r="G104" s="835" t="s">
        <v>81</v>
      </c>
      <c r="H104" s="836"/>
      <c r="I104" s="835" t="s">
        <v>82</v>
      </c>
      <c r="J104" s="836"/>
      <c r="K104" s="835" t="s">
        <v>83</v>
      </c>
      <c r="L104" s="836"/>
      <c r="M104" s="835" t="s">
        <v>84</v>
      </c>
      <c r="N104" s="836"/>
      <c r="O104" s="876"/>
      <c r="P104" s="838"/>
    </row>
    <row r="105" spans="2:18" x14ac:dyDescent="0.45">
      <c r="B105" s="88"/>
      <c r="C105" s="89" t="s">
        <v>77</v>
      </c>
      <c r="D105" s="90" t="s">
        <v>78</v>
      </c>
      <c r="E105" s="89" t="s">
        <v>77</v>
      </c>
      <c r="F105" s="90" t="s">
        <v>78</v>
      </c>
      <c r="G105" s="89" t="s">
        <v>77</v>
      </c>
      <c r="H105" s="90" t="s">
        <v>78</v>
      </c>
      <c r="I105" s="89" t="s">
        <v>77</v>
      </c>
      <c r="J105" s="90" t="s">
        <v>78</v>
      </c>
      <c r="K105" s="89" t="s">
        <v>77</v>
      </c>
      <c r="L105" s="90" t="s">
        <v>78</v>
      </c>
      <c r="M105" s="89" t="s">
        <v>77</v>
      </c>
      <c r="N105" s="90" t="s">
        <v>78</v>
      </c>
      <c r="O105" s="100"/>
      <c r="P105" s="90"/>
    </row>
    <row r="106" spans="2:18" ht="9.75" customHeight="1" x14ac:dyDescent="0.45">
      <c r="B106" s="86"/>
      <c r="C106" s="63"/>
      <c r="D106" s="75"/>
      <c r="E106" s="63"/>
      <c r="F106" s="75"/>
      <c r="G106" s="63"/>
      <c r="H106" s="75"/>
      <c r="I106" s="63"/>
      <c r="J106" s="75"/>
      <c r="K106" s="63"/>
      <c r="L106" s="75"/>
      <c r="M106" s="63"/>
      <c r="N106" s="75"/>
      <c r="O106" s="638"/>
      <c r="P106" s="53"/>
    </row>
    <row r="107" spans="2:18" ht="24" customHeight="1" x14ac:dyDescent="0.45">
      <c r="B107" s="695" t="s">
        <v>49</v>
      </c>
      <c r="C107" s="583">
        <v>0</v>
      </c>
      <c r="D107" s="583">
        <v>0</v>
      </c>
      <c r="E107" s="583">
        <v>0</v>
      </c>
      <c r="F107" s="583">
        <v>0</v>
      </c>
      <c r="G107" s="583">
        <v>0</v>
      </c>
      <c r="H107" s="583">
        <v>0</v>
      </c>
      <c r="I107" s="583">
        <v>0</v>
      </c>
      <c r="J107" s="583">
        <v>0</v>
      </c>
      <c r="K107" s="583">
        <v>0</v>
      </c>
      <c r="L107" s="583">
        <v>0</v>
      </c>
      <c r="M107" s="583">
        <v>0</v>
      </c>
      <c r="N107" s="583">
        <v>0</v>
      </c>
      <c r="O107" s="637"/>
      <c r="P107" s="76"/>
    </row>
    <row r="108" spans="2:18" x14ac:dyDescent="0.45">
      <c r="B108" s="44"/>
      <c r="C108" s="456"/>
      <c r="D108" s="456"/>
      <c r="E108" s="456"/>
      <c r="F108" s="456"/>
      <c r="G108" s="456"/>
      <c r="H108" s="456"/>
      <c r="I108" s="456"/>
      <c r="J108" s="456"/>
      <c r="K108" s="456"/>
      <c r="L108" s="456"/>
      <c r="M108" s="456"/>
      <c r="N108" s="456"/>
      <c r="O108" s="45"/>
      <c r="P108" s="46"/>
    </row>
    <row r="109" spans="2:18" ht="10.5" customHeight="1" x14ac:dyDescent="0.45">
      <c r="B109" s="86"/>
      <c r="C109" s="457"/>
      <c r="D109" s="458"/>
      <c r="E109" s="457"/>
      <c r="F109" s="458"/>
      <c r="G109" s="457"/>
      <c r="H109" s="458"/>
      <c r="I109" s="457"/>
      <c r="J109" s="458"/>
      <c r="K109" s="457"/>
      <c r="L109" s="458"/>
      <c r="M109" s="457"/>
      <c r="N109" s="459"/>
      <c r="O109" s="638"/>
      <c r="P109" s="53"/>
    </row>
    <row r="110" spans="2:18" ht="27" customHeight="1" x14ac:dyDescent="0.45">
      <c r="B110" s="695" t="s">
        <v>50</v>
      </c>
      <c r="C110" s="583">
        <v>0</v>
      </c>
      <c r="D110" s="583">
        <v>0</v>
      </c>
      <c r="E110" s="583">
        <v>0</v>
      </c>
      <c r="F110" s="583">
        <v>0</v>
      </c>
      <c r="G110" s="583">
        <v>0</v>
      </c>
      <c r="H110" s="583">
        <v>0</v>
      </c>
      <c r="I110" s="583">
        <v>0</v>
      </c>
      <c r="J110" s="583">
        <v>0</v>
      </c>
      <c r="K110" s="583">
        <v>0</v>
      </c>
      <c r="L110" s="583">
        <v>0</v>
      </c>
      <c r="M110" s="583">
        <v>0</v>
      </c>
      <c r="N110" s="583">
        <v>0</v>
      </c>
      <c r="O110" s="637"/>
      <c r="P110" s="76"/>
    </row>
    <row r="111" spans="2:18" x14ac:dyDescent="0.45">
      <c r="B111" s="37"/>
      <c r="C111" s="3"/>
      <c r="D111" s="3"/>
      <c r="E111" s="3"/>
      <c r="F111" s="3"/>
      <c r="G111" s="3"/>
      <c r="H111" s="3"/>
      <c r="I111" s="3"/>
      <c r="J111" s="3"/>
      <c r="K111" s="3"/>
      <c r="L111" s="3"/>
      <c r="M111" s="3"/>
      <c r="N111" s="3"/>
      <c r="O111" s="3"/>
      <c r="P111" s="36"/>
    </row>
    <row r="112" spans="2:18" x14ac:dyDescent="0.45">
      <c r="B112" s="116"/>
      <c r="C112" s="112"/>
      <c r="D112" s="112"/>
      <c r="E112" s="112"/>
      <c r="F112" s="112"/>
      <c r="G112" s="112"/>
      <c r="H112" s="112"/>
      <c r="I112" s="112"/>
      <c r="J112" s="112"/>
      <c r="K112" s="112"/>
      <c r="L112" s="112"/>
      <c r="M112" s="112"/>
      <c r="N112" s="112"/>
      <c r="O112" s="112"/>
      <c r="P112" s="117"/>
    </row>
    <row r="113" spans="2:16" ht="23.25" customHeight="1" x14ac:dyDescent="0.45">
      <c r="B113" s="696" t="s">
        <v>85</v>
      </c>
      <c r="C113" s="582" t="s">
        <v>2080</v>
      </c>
      <c r="D113" s="3"/>
      <c r="E113" s="3"/>
      <c r="F113" s="3"/>
      <c r="G113" s="3"/>
      <c r="H113" s="3"/>
      <c r="I113" s="3"/>
      <c r="J113" s="3"/>
      <c r="K113" s="3"/>
      <c r="L113" s="3"/>
      <c r="M113" s="3"/>
      <c r="N113" s="3"/>
      <c r="O113" s="3"/>
      <c r="P113" s="119"/>
    </row>
    <row r="114" spans="2:16" x14ac:dyDescent="0.45">
      <c r="B114" s="120"/>
      <c r="C114" s="114"/>
      <c r="D114" s="114"/>
      <c r="E114" s="114"/>
      <c r="F114" s="114"/>
      <c r="G114" s="114"/>
      <c r="H114" s="114"/>
      <c r="I114" s="114"/>
      <c r="J114" s="114"/>
      <c r="K114" s="114"/>
      <c r="L114" s="114"/>
      <c r="M114" s="114"/>
      <c r="N114" s="114"/>
      <c r="O114" s="114"/>
      <c r="P114" s="121"/>
    </row>
  </sheetData>
  <mergeCells count="69">
    <mergeCell ref="M95:N95"/>
    <mergeCell ref="O95:P95"/>
    <mergeCell ref="B103:B104"/>
    <mergeCell ref="C104:D104"/>
    <mergeCell ref="E104:F104"/>
    <mergeCell ref="G104:H104"/>
    <mergeCell ref="I104:J104"/>
    <mergeCell ref="K104:L104"/>
    <mergeCell ref="M104:N104"/>
    <mergeCell ref="O104:P104"/>
    <mergeCell ref="B94:B95"/>
    <mergeCell ref="C95:D95"/>
    <mergeCell ref="E95:F95"/>
    <mergeCell ref="G95:H95"/>
    <mergeCell ref="I95:J95"/>
    <mergeCell ref="K95:L95"/>
    <mergeCell ref="B91:P91"/>
    <mergeCell ref="B92:C92"/>
    <mergeCell ref="D92:O92"/>
    <mergeCell ref="O71:P71"/>
    <mergeCell ref="B79:B80"/>
    <mergeCell ref="C80:D80"/>
    <mergeCell ref="E80:F80"/>
    <mergeCell ref="G80:H80"/>
    <mergeCell ref="I80:J80"/>
    <mergeCell ref="K80:L80"/>
    <mergeCell ref="M80:N80"/>
    <mergeCell ref="O80:P80"/>
    <mergeCell ref="B70:B71"/>
    <mergeCell ref="C71:D71"/>
    <mergeCell ref="E71:F71"/>
    <mergeCell ref="G71:H71"/>
    <mergeCell ref="I71:J71"/>
    <mergeCell ref="K56:L56"/>
    <mergeCell ref="M56:N56"/>
    <mergeCell ref="K71:L71"/>
    <mergeCell ref="M71:N71"/>
    <mergeCell ref="O56:P56"/>
    <mergeCell ref="B67:P67"/>
    <mergeCell ref="B68:C68"/>
    <mergeCell ref="D68:O68"/>
    <mergeCell ref="B55:B56"/>
    <mergeCell ref="C56:D56"/>
    <mergeCell ref="E56:F56"/>
    <mergeCell ref="G56:H56"/>
    <mergeCell ref="I56:J56"/>
    <mergeCell ref="B43:P43"/>
    <mergeCell ref="B44:C44"/>
    <mergeCell ref="D44:O44"/>
    <mergeCell ref="B46:B47"/>
    <mergeCell ref="C47:D47"/>
    <mergeCell ref="E47:F47"/>
    <mergeCell ref="G47:H47"/>
    <mergeCell ref="I47:J47"/>
    <mergeCell ref="K47:L47"/>
    <mergeCell ref="M47:N47"/>
    <mergeCell ref="O47:P47"/>
    <mergeCell ref="B12:C12"/>
    <mergeCell ref="D12:O12"/>
    <mergeCell ref="B28:B30"/>
    <mergeCell ref="B32:P32"/>
    <mergeCell ref="B33:C33"/>
    <mergeCell ref="D33:O33"/>
    <mergeCell ref="C2:F2"/>
    <mergeCell ref="H2:J2"/>
    <mergeCell ref="N2:O2"/>
    <mergeCell ref="B3:P3"/>
    <mergeCell ref="B4:C5"/>
    <mergeCell ref="D4:P5"/>
  </mergeCells>
  <conditionalFormatting sqref="C53:P53">
    <cfRule type="cellIs" dxfId="40" priority="11" operator="equal">
      <formula>0</formula>
    </cfRule>
  </conditionalFormatting>
  <conditionalFormatting sqref="C59:N59">
    <cfRule type="cellIs" dxfId="39" priority="10" operator="equal">
      <formula>0</formula>
    </cfRule>
  </conditionalFormatting>
  <conditionalFormatting sqref="C62:N62">
    <cfRule type="cellIs" dxfId="38" priority="9" operator="equal">
      <formula>0</formula>
    </cfRule>
  </conditionalFormatting>
  <conditionalFormatting sqref="C50:P50">
    <cfRule type="cellIs" dxfId="37" priority="12" operator="equal">
      <formula>0</formula>
    </cfRule>
  </conditionalFormatting>
  <conditionalFormatting sqref="C74:P74">
    <cfRule type="cellIs" dxfId="36" priority="8" operator="equal">
      <formula>0</formula>
    </cfRule>
  </conditionalFormatting>
  <conditionalFormatting sqref="C86:N86 C77:P77">
    <cfRule type="cellIs" dxfId="35" priority="7" operator="equal">
      <formula>0</formula>
    </cfRule>
  </conditionalFormatting>
  <conditionalFormatting sqref="C83:N83">
    <cfRule type="cellIs" dxfId="34" priority="6" operator="equal">
      <formula>0</formula>
    </cfRule>
  </conditionalFormatting>
  <conditionalFormatting sqref="C110:N110">
    <cfRule type="cellIs" dxfId="33" priority="1" operator="equal">
      <formula>0</formula>
    </cfRule>
  </conditionalFormatting>
  <conditionalFormatting sqref="C98:P98">
    <cfRule type="cellIs" dxfId="32" priority="4" operator="equal">
      <formula>0</formula>
    </cfRule>
  </conditionalFormatting>
  <conditionalFormatting sqref="C101:P101">
    <cfRule type="cellIs" dxfId="31" priority="3" operator="equal">
      <formula>0</formula>
    </cfRule>
  </conditionalFormatting>
  <conditionalFormatting sqref="C107:N107">
    <cfRule type="cellIs" dxfId="30" priority="2" operator="equal">
      <formula>0</formula>
    </cfRule>
  </conditionalFormatting>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D7EA-2593-4460-9EDF-2B8B28400276}">
  <sheetPr>
    <tabColor theme="2" tint="-0.749992370372631"/>
  </sheetPr>
  <dimension ref="B2:P123"/>
  <sheetViews>
    <sheetView showGridLines="0" zoomScale="80" zoomScaleNormal="80" workbookViewId="0">
      <selection activeCell="B3" sqref="B3:P3"/>
    </sheetView>
  </sheetViews>
  <sheetFormatPr defaultRowHeight="14.25" x14ac:dyDescent="0.45"/>
  <cols>
    <col min="2" max="2" width="20.86328125" customWidth="1"/>
  </cols>
  <sheetData>
    <row r="2" spans="2:16" ht="17.25" x14ac:dyDescent="0.45">
      <c r="B2" s="145" t="s">
        <v>2093</v>
      </c>
      <c r="C2" s="859"/>
      <c r="D2" s="859"/>
      <c r="E2" s="859"/>
      <c r="F2" s="859"/>
      <c r="G2" s="489"/>
      <c r="H2" s="911" t="s">
        <v>70</v>
      </c>
      <c r="I2" s="911"/>
      <c r="J2" s="911"/>
      <c r="K2" s="143" t="s">
        <v>71</v>
      </c>
      <c r="L2" s="205"/>
      <c r="M2" s="274" t="s">
        <v>35</v>
      </c>
      <c r="N2" s="718"/>
      <c r="O2" s="718"/>
      <c r="P2" s="166"/>
    </row>
    <row r="3" spans="2:16" ht="24.75" customHeight="1" x14ac:dyDescent="0.45">
      <c r="B3" s="870" t="str">
        <f>_xlfn.CONCAT(K2,": HTS_INDEX (Community)")</f>
        <v>DSD: HTS_INDEX (Community)</v>
      </c>
      <c r="C3" s="912"/>
      <c r="D3" s="912"/>
      <c r="E3" s="912"/>
      <c r="F3" s="912"/>
      <c r="G3" s="912"/>
      <c r="H3" s="912"/>
      <c r="I3" s="912"/>
      <c r="J3" s="912"/>
      <c r="K3" s="912"/>
      <c r="L3" s="912"/>
      <c r="M3" s="912"/>
      <c r="N3" s="912"/>
      <c r="O3" s="912"/>
      <c r="P3" s="912"/>
    </row>
    <row r="4" spans="2:16" x14ac:dyDescent="0.45">
      <c r="B4" s="947" t="s">
        <v>0</v>
      </c>
      <c r="C4" s="948"/>
      <c r="D4" s="924" t="s">
        <v>96</v>
      </c>
      <c r="E4" s="925"/>
      <c r="F4" s="925"/>
      <c r="G4" s="925"/>
      <c r="H4" s="925"/>
      <c r="I4" s="925"/>
      <c r="J4" s="925"/>
      <c r="K4" s="925"/>
      <c r="L4" s="925"/>
      <c r="M4" s="925"/>
      <c r="N4" s="925"/>
      <c r="O4" s="925"/>
      <c r="P4" s="926"/>
    </row>
    <row r="5" spans="2:16" ht="23.25" customHeight="1" x14ac:dyDescent="0.45">
      <c r="B5" s="864"/>
      <c r="C5" s="939"/>
      <c r="D5" s="927"/>
      <c r="E5" s="928"/>
      <c r="F5" s="928"/>
      <c r="G5" s="928"/>
      <c r="H5" s="928"/>
      <c r="I5" s="928"/>
      <c r="J5" s="928"/>
      <c r="K5" s="928"/>
      <c r="L5" s="928"/>
      <c r="M5" s="928"/>
      <c r="N5" s="928"/>
      <c r="O5" s="928"/>
      <c r="P5" s="929"/>
    </row>
    <row r="6" spans="2:16" x14ac:dyDescent="0.45">
      <c r="B6" s="103"/>
      <c r="C6" s="104"/>
      <c r="D6" s="258"/>
      <c r="E6" s="258"/>
      <c r="F6" s="258"/>
      <c r="G6" s="258"/>
      <c r="H6" s="258"/>
      <c r="I6" s="258"/>
      <c r="J6" s="258"/>
      <c r="K6" s="258"/>
      <c r="L6" s="258"/>
      <c r="M6" s="258"/>
      <c r="N6" s="258"/>
      <c r="O6" s="258"/>
      <c r="P6" s="241"/>
    </row>
    <row r="7" spans="2:16" ht="23.25" customHeight="1" x14ac:dyDescent="0.45">
      <c r="B7" s="152" t="s">
        <v>2</v>
      </c>
      <c r="C7" s="156" t="str">
        <f>IF(SUM(C36,C45,C54)=0,"subtotal",SUM(C36,C45,C54))</f>
        <v>subtotal</v>
      </c>
      <c r="D7" s="309"/>
      <c r="E7" s="309"/>
      <c r="F7" s="309"/>
      <c r="G7" s="309"/>
      <c r="H7" s="309"/>
      <c r="I7" s="309"/>
      <c r="J7" s="309"/>
      <c r="K7" s="309"/>
      <c r="L7" s="309"/>
      <c r="M7" s="309"/>
      <c r="N7" s="309"/>
      <c r="O7" s="309"/>
      <c r="P7" s="185"/>
    </row>
    <row r="8" spans="2:16" x14ac:dyDescent="0.45">
      <c r="B8" s="152"/>
      <c r="C8" s="650"/>
      <c r="D8" s="309"/>
      <c r="E8" s="309"/>
      <c r="F8" s="309"/>
      <c r="G8" s="309"/>
      <c r="H8" s="309"/>
      <c r="I8" s="309"/>
      <c r="J8" s="309"/>
      <c r="K8" s="309"/>
      <c r="L8" s="309"/>
      <c r="M8" s="309"/>
      <c r="N8" s="309"/>
      <c r="O8" s="309"/>
      <c r="P8" s="185"/>
    </row>
    <row r="9" spans="2:16" ht="30" customHeight="1" x14ac:dyDescent="0.45">
      <c r="B9" s="888" t="s">
        <v>3</v>
      </c>
      <c r="C9" s="889"/>
      <c r="D9" s="906" t="s">
        <v>97</v>
      </c>
      <c r="E9" s="907"/>
      <c r="F9" s="907"/>
      <c r="G9" s="907"/>
      <c r="H9" s="907"/>
      <c r="I9" s="907"/>
      <c r="J9" s="907"/>
      <c r="K9" s="907"/>
      <c r="L9" s="907"/>
      <c r="M9" s="907"/>
      <c r="N9" s="907"/>
      <c r="O9" s="907"/>
      <c r="P9" s="241"/>
    </row>
    <row r="10" spans="2:16" ht="28.15" x14ac:dyDescent="0.45">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x14ac:dyDescent="0.45">
      <c r="B11" s="152" t="s">
        <v>38</v>
      </c>
      <c r="C11" s="583">
        <v>0</v>
      </c>
      <c r="D11" s="583">
        <v>0</v>
      </c>
      <c r="E11" s="583">
        <v>0</v>
      </c>
      <c r="F11" s="583">
        <v>0</v>
      </c>
      <c r="G11" s="583">
        <v>0</v>
      </c>
      <c r="H11" s="583">
        <v>0</v>
      </c>
      <c r="I11" s="583">
        <v>0</v>
      </c>
      <c r="J11" s="583">
        <v>0</v>
      </c>
      <c r="K11" s="583">
        <v>0</v>
      </c>
      <c r="L11" s="583">
        <v>0</v>
      </c>
      <c r="M11" s="583">
        <v>0</v>
      </c>
      <c r="N11" s="583">
        <v>0</v>
      </c>
      <c r="O11" s="583">
        <v>0</v>
      </c>
      <c r="P11" s="596" t="s">
        <v>2080</v>
      </c>
    </row>
    <row r="12" spans="2:16" x14ac:dyDescent="0.45">
      <c r="B12" s="226"/>
      <c r="C12" s="225"/>
      <c r="D12" s="225"/>
      <c r="E12" s="225"/>
      <c r="F12" s="225"/>
      <c r="G12" s="225"/>
      <c r="H12" s="225"/>
      <c r="I12" s="225"/>
      <c r="J12" s="225"/>
      <c r="K12" s="225"/>
      <c r="L12" s="225"/>
      <c r="M12" s="225"/>
      <c r="N12" s="225"/>
      <c r="O12" s="225"/>
      <c r="P12" s="238"/>
    </row>
    <row r="13" spans="2:16" x14ac:dyDescent="0.45">
      <c r="B13" s="273"/>
      <c r="C13" s="1"/>
      <c r="D13" s="1"/>
      <c r="E13" s="1"/>
      <c r="F13" s="1"/>
      <c r="G13" s="1"/>
      <c r="H13" s="1"/>
      <c r="I13" s="1"/>
      <c r="J13" s="1"/>
      <c r="K13" s="1"/>
      <c r="L13" s="1"/>
      <c r="M13" s="1"/>
      <c r="N13" s="1"/>
      <c r="O13" s="1"/>
      <c r="P13" s="166"/>
    </row>
    <row r="14" spans="2:16" ht="27" customHeight="1" x14ac:dyDescent="0.45">
      <c r="B14" s="152" t="s">
        <v>40</v>
      </c>
      <c r="C14" s="583">
        <v>0</v>
      </c>
      <c r="D14" s="583">
        <v>0</v>
      </c>
      <c r="E14" s="583">
        <v>0</v>
      </c>
      <c r="F14" s="583">
        <v>0</v>
      </c>
      <c r="G14" s="583">
        <v>0</v>
      </c>
      <c r="H14" s="583">
        <v>0</v>
      </c>
      <c r="I14" s="583">
        <v>0</v>
      </c>
      <c r="J14" s="583">
        <v>0</v>
      </c>
      <c r="K14" s="583">
        <v>0</v>
      </c>
      <c r="L14" s="583">
        <v>0</v>
      </c>
      <c r="M14" s="583">
        <v>0</v>
      </c>
      <c r="N14" s="583">
        <v>0</v>
      </c>
      <c r="O14" s="583">
        <v>0</v>
      </c>
      <c r="P14" s="576" t="s">
        <v>2080</v>
      </c>
    </row>
    <row r="15" spans="2:16" x14ac:dyDescent="0.45">
      <c r="B15" s="226"/>
      <c r="C15" s="225"/>
      <c r="D15" s="225"/>
      <c r="E15" s="225"/>
      <c r="F15" s="225"/>
      <c r="G15" s="225"/>
      <c r="H15" s="225"/>
      <c r="I15" s="225"/>
      <c r="J15" s="225"/>
      <c r="K15" s="225"/>
      <c r="L15" s="225"/>
      <c r="M15" s="225"/>
      <c r="N15" s="225"/>
      <c r="O15" s="225"/>
      <c r="P15" s="238"/>
    </row>
    <row r="16" spans="2:16" ht="27.75" customHeight="1" x14ac:dyDescent="0.45">
      <c r="B16" s="888" t="s">
        <v>3</v>
      </c>
      <c r="C16" s="889"/>
      <c r="D16" s="906" t="s">
        <v>98</v>
      </c>
      <c r="E16" s="907"/>
      <c r="F16" s="907"/>
      <c r="G16" s="907"/>
      <c r="H16" s="907"/>
      <c r="I16" s="907"/>
      <c r="J16" s="907"/>
      <c r="K16" s="907"/>
      <c r="L16" s="907"/>
      <c r="M16" s="907"/>
      <c r="N16" s="907"/>
      <c r="O16" s="907"/>
      <c r="P16" s="241"/>
    </row>
    <row r="17" spans="2:16" ht="28.15" x14ac:dyDescent="0.45">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x14ac:dyDescent="0.45">
      <c r="B18" s="698" t="s">
        <v>38</v>
      </c>
      <c r="C18" s="583">
        <v>0</v>
      </c>
      <c r="D18" s="583">
        <v>0</v>
      </c>
      <c r="E18" s="583">
        <v>0</v>
      </c>
      <c r="F18" s="583">
        <v>0</v>
      </c>
      <c r="G18" s="583">
        <v>0</v>
      </c>
      <c r="H18" s="583">
        <v>0</v>
      </c>
      <c r="I18" s="583">
        <v>0</v>
      </c>
      <c r="J18" s="583">
        <v>0</v>
      </c>
      <c r="K18" s="583">
        <v>0</v>
      </c>
      <c r="L18" s="583">
        <v>0</v>
      </c>
      <c r="M18" s="583">
        <v>0</v>
      </c>
      <c r="N18" s="583">
        <v>0</v>
      </c>
      <c r="O18" s="583">
        <v>0</v>
      </c>
      <c r="P18" s="596" t="s">
        <v>2080</v>
      </c>
    </row>
    <row r="19" spans="2:16" x14ac:dyDescent="0.45">
      <c r="B19" s="226"/>
      <c r="C19" s="225"/>
      <c r="D19" s="225"/>
      <c r="E19" s="225"/>
      <c r="F19" s="225"/>
      <c r="G19" s="225"/>
      <c r="H19" s="225"/>
      <c r="I19" s="225"/>
      <c r="J19" s="225"/>
      <c r="K19" s="225"/>
      <c r="L19" s="225"/>
      <c r="M19" s="225"/>
      <c r="N19" s="225"/>
      <c r="O19" s="225"/>
      <c r="P19" s="238"/>
    </row>
    <row r="20" spans="2:16" x14ac:dyDescent="0.45">
      <c r="B20" s="270"/>
      <c r="C20" s="264"/>
      <c r="D20" s="264"/>
      <c r="E20" s="264"/>
      <c r="F20" s="264"/>
      <c r="G20" s="264"/>
      <c r="H20" s="264"/>
      <c r="I20" s="264"/>
      <c r="J20" s="264"/>
      <c r="K20" s="264"/>
      <c r="L20" s="264"/>
      <c r="M20" s="264"/>
      <c r="N20" s="264"/>
      <c r="O20" s="264"/>
      <c r="P20" s="241"/>
    </row>
    <row r="21" spans="2:16" ht="30.75" customHeight="1" x14ac:dyDescent="0.45">
      <c r="B21" s="698" t="s">
        <v>40</v>
      </c>
      <c r="C21" s="583">
        <v>0</v>
      </c>
      <c r="D21" s="583">
        <v>0</v>
      </c>
      <c r="E21" s="583">
        <v>0</v>
      </c>
      <c r="F21" s="583">
        <v>0</v>
      </c>
      <c r="G21" s="583">
        <v>0</v>
      </c>
      <c r="H21" s="583">
        <v>0</v>
      </c>
      <c r="I21" s="583">
        <v>0</v>
      </c>
      <c r="J21" s="583">
        <v>0</v>
      </c>
      <c r="K21" s="583">
        <v>0</v>
      </c>
      <c r="L21" s="583">
        <v>0</v>
      </c>
      <c r="M21" s="583">
        <v>0</v>
      </c>
      <c r="N21" s="583">
        <v>0</v>
      </c>
      <c r="O21" s="583">
        <v>0</v>
      </c>
      <c r="P21" s="597" t="s">
        <v>2080</v>
      </c>
    </row>
    <row r="22" spans="2:16" x14ac:dyDescent="0.45">
      <c r="B22" s="257"/>
      <c r="C22" s="225"/>
      <c r="D22" s="225"/>
      <c r="E22" s="225"/>
      <c r="F22" s="225"/>
      <c r="G22" s="225"/>
      <c r="H22" s="225"/>
      <c r="I22" s="225"/>
      <c r="J22" s="225"/>
      <c r="K22" s="225"/>
      <c r="L22" s="225"/>
      <c r="M22" s="225"/>
      <c r="N22" s="225"/>
      <c r="O22" s="225"/>
      <c r="P22" s="238"/>
    </row>
    <row r="23" spans="2:16" ht="25.5" customHeight="1" x14ac:dyDescent="0.45">
      <c r="B23" s="888" t="s">
        <v>3</v>
      </c>
      <c r="C23" s="889"/>
      <c r="D23" s="908" t="s">
        <v>99</v>
      </c>
      <c r="E23" s="909"/>
      <c r="F23" s="909"/>
      <c r="G23" s="909"/>
      <c r="H23" s="909"/>
      <c r="I23" s="909"/>
      <c r="J23" s="909"/>
      <c r="K23" s="909"/>
      <c r="L23" s="909"/>
      <c r="M23" s="909"/>
      <c r="N23" s="909"/>
      <c r="O23" s="909"/>
      <c r="P23" s="910"/>
    </row>
    <row r="24" spans="2:16" ht="28.15" x14ac:dyDescent="0.45">
      <c r="B24" s="260"/>
      <c r="C24" s="272" t="s">
        <v>5</v>
      </c>
      <c r="D24" s="271" t="s">
        <v>56</v>
      </c>
      <c r="E24" s="271" t="s">
        <v>100</v>
      </c>
      <c r="F24" s="153"/>
      <c r="G24" s="153"/>
      <c r="H24" s="153"/>
      <c r="I24" s="153"/>
      <c r="J24" s="153"/>
      <c r="K24" s="153"/>
      <c r="L24" s="153"/>
      <c r="M24" s="153"/>
      <c r="N24" s="153"/>
      <c r="O24" s="153"/>
      <c r="P24" s="130"/>
    </row>
    <row r="25" spans="2:16" ht="26.25" customHeight="1" x14ac:dyDescent="0.45">
      <c r="B25" s="698" t="s">
        <v>38</v>
      </c>
      <c r="C25" s="583">
        <v>0</v>
      </c>
      <c r="D25" s="583">
        <v>0</v>
      </c>
      <c r="E25" s="583">
        <v>0</v>
      </c>
      <c r="F25" s="643"/>
      <c r="G25" s="643"/>
      <c r="H25" s="643"/>
      <c r="I25" s="643"/>
      <c r="J25" s="643"/>
      <c r="K25" s="643"/>
      <c r="L25" s="643"/>
      <c r="M25" s="643"/>
      <c r="N25" s="643"/>
      <c r="O25" s="643"/>
      <c r="P25" s="154"/>
    </row>
    <row r="26" spans="2:16" x14ac:dyDescent="0.45">
      <c r="B26" s="226"/>
      <c r="C26" s="225"/>
      <c r="D26" s="225"/>
      <c r="E26" s="225"/>
      <c r="F26" s="225"/>
      <c r="G26" s="225"/>
      <c r="H26" s="225"/>
      <c r="I26" s="225"/>
      <c r="J26" s="225"/>
      <c r="K26" s="225"/>
      <c r="L26" s="225"/>
      <c r="M26" s="225"/>
      <c r="N26" s="225"/>
      <c r="O26" s="225"/>
      <c r="P26" s="238"/>
    </row>
    <row r="27" spans="2:16" x14ac:dyDescent="0.45">
      <c r="B27" s="270"/>
      <c r="C27" s="264"/>
      <c r="D27" s="264"/>
      <c r="E27" s="264"/>
      <c r="F27" s="264"/>
      <c r="G27" s="264"/>
      <c r="H27" s="264"/>
      <c r="I27" s="264"/>
      <c r="J27" s="264"/>
      <c r="K27" s="264"/>
      <c r="L27" s="264"/>
      <c r="M27" s="264"/>
      <c r="N27" s="264"/>
      <c r="O27" s="264"/>
      <c r="P27" s="241"/>
    </row>
    <row r="28" spans="2:16" ht="27" customHeight="1" x14ac:dyDescent="0.45">
      <c r="B28" s="698" t="s">
        <v>40</v>
      </c>
      <c r="C28" s="583">
        <v>0</v>
      </c>
      <c r="D28" s="583">
        <v>0</v>
      </c>
      <c r="E28" s="583">
        <v>0</v>
      </c>
      <c r="F28" s="643"/>
      <c r="G28" s="643"/>
      <c r="H28" s="595"/>
      <c r="I28" s="643"/>
      <c r="J28" s="643"/>
      <c r="K28" s="643"/>
      <c r="L28" s="643"/>
      <c r="M28" s="643"/>
      <c r="N28" s="643"/>
      <c r="O28" s="643"/>
      <c r="P28" s="154"/>
    </row>
    <row r="29" spans="2:16" x14ac:dyDescent="0.45">
      <c r="B29" s="226"/>
      <c r="C29" s="225"/>
      <c r="D29" s="225"/>
      <c r="E29" s="225"/>
      <c r="F29" s="225"/>
      <c r="G29" s="225"/>
      <c r="H29" s="225"/>
      <c r="I29" s="225"/>
      <c r="J29" s="225"/>
      <c r="K29" s="225"/>
      <c r="L29" s="225"/>
      <c r="M29" s="225"/>
      <c r="N29" s="225"/>
      <c r="O29" s="225"/>
      <c r="P29" s="238"/>
    </row>
    <row r="30" spans="2:16" x14ac:dyDescent="0.45">
      <c r="B30" s="306"/>
      <c r="C30" s="31"/>
      <c r="D30" s="307"/>
      <c r="E30" s="307"/>
      <c r="F30" s="307"/>
      <c r="G30" s="307"/>
      <c r="H30" s="307"/>
      <c r="I30" s="307"/>
      <c r="J30" s="307"/>
      <c r="K30" s="307"/>
      <c r="L30" s="307"/>
      <c r="M30" s="307"/>
      <c r="N30" s="307"/>
      <c r="O30" s="307"/>
      <c r="P30" s="647"/>
    </row>
    <row r="31" spans="2:16" ht="24.75" customHeight="1" x14ac:dyDescent="0.45">
      <c r="B31" s="698" t="s">
        <v>33</v>
      </c>
      <c r="C31" s="598" t="s">
        <v>2080</v>
      </c>
      <c r="D31" s="309"/>
      <c r="E31" s="309"/>
      <c r="F31" s="309"/>
      <c r="G31" s="309"/>
      <c r="H31" s="309"/>
      <c r="I31" s="309"/>
      <c r="J31" s="309"/>
      <c r="K31" s="309"/>
      <c r="L31" s="309"/>
      <c r="M31" s="309"/>
      <c r="N31" s="309"/>
      <c r="O31" s="309"/>
      <c r="P31" s="197"/>
    </row>
    <row r="32" spans="2:16" x14ac:dyDescent="0.45">
      <c r="B32" s="82"/>
      <c r="C32" s="83"/>
      <c r="D32" s="310"/>
      <c r="E32" s="310"/>
      <c r="F32" s="310"/>
      <c r="G32" s="310"/>
      <c r="H32" s="310"/>
      <c r="I32" s="310"/>
      <c r="J32" s="310"/>
      <c r="K32" s="310"/>
      <c r="L32" s="310"/>
      <c r="M32" s="310"/>
      <c r="N32" s="310"/>
      <c r="O32" s="310"/>
      <c r="P32" s="245"/>
    </row>
    <row r="33" spans="2:16" x14ac:dyDescent="0.45">
      <c r="B33" s="947" t="s">
        <v>3</v>
      </c>
      <c r="C33" s="948"/>
      <c r="D33" s="924" t="s">
        <v>101</v>
      </c>
      <c r="E33" s="925"/>
      <c r="F33" s="925"/>
      <c r="G33" s="925"/>
      <c r="H33" s="925"/>
      <c r="I33" s="925"/>
      <c r="J33" s="925"/>
      <c r="K33" s="925"/>
      <c r="L33" s="925"/>
      <c r="M33" s="925"/>
      <c r="N33" s="925"/>
      <c r="O33" s="925"/>
      <c r="P33" s="926"/>
    </row>
    <row r="34" spans="2:16" x14ac:dyDescent="0.45">
      <c r="B34" s="864"/>
      <c r="C34" s="939"/>
      <c r="D34" s="927"/>
      <c r="E34" s="928"/>
      <c r="F34" s="928"/>
      <c r="G34" s="928"/>
      <c r="H34" s="928"/>
      <c r="I34" s="928"/>
      <c r="J34" s="928"/>
      <c r="K34" s="928"/>
      <c r="L34" s="928"/>
      <c r="M34" s="928"/>
      <c r="N34" s="928"/>
      <c r="O34" s="928"/>
      <c r="P34" s="929"/>
    </row>
    <row r="35" spans="2:16" x14ac:dyDescent="0.45">
      <c r="B35" s="103"/>
      <c r="C35" s="104"/>
      <c r="D35" s="258"/>
      <c r="E35" s="258"/>
      <c r="F35" s="258"/>
      <c r="G35" s="258"/>
      <c r="H35" s="258"/>
      <c r="I35" s="258"/>
      <c r="J35" s="258"/>
      <c r="K35" s="258"/>
      <c r="L35" s="258"/>
      <c r="M35" s="258"/>
      <c r="N35" s="258"/>
      <c r="O35" s="258"/>
      <c r="P35" s="241"/>
    </row>
    <row r="36" spans="2:16" ht="24.75" customHeight="1" x14ac:dyDescent="0.45">
      <c r="B36" s="698" t="s">
        <v>102</v>
      </c>
      <c r="C36" s="155" t="str">
        <f>IF(SUM(C39:O39,C42:O42)=0,"subtotal",SUM(C39:O39,C42:O42))</f>
        <v>subtotal</v>
      </c>
      <c r="D36" s="309"/>
      <c r="E36" s="309"/>
      <c r="F36" s="309"/>
      <c r="G36" s="309"/>
      <c r="H36" s="309"/>
      <c r="I36" s="309"/>
      <c r="J36" s="309"/>
      <c r="K36" s="309"/>
      <c r="L36" s="309"/>
      <c r="M36" s="309"/>
      <c r="N36" s="309"/>
      <c r="O36" s="309"/>
      <c r="P36" s="185"/>
    </row>
    <row r="37" spans="2:16" x14ac:dyDescent="0.45">
      <c r="B37" s="152"/>
      <c r="C37" s="650"/>
      <c r="D37" s="309"/>
      <c r="E37" s="309"/>
      <c r="F37" s="309"/>
      <c r="G37" s="309"/>
      <c r="H37" s="309"/>
      <c r="I37" s="309"/>
      <c r="J37" s="309"/>
      <c r="K37" s="309"/>
      <c r="L37" s="309"/>
      <c r="M37" s="309"/>
      <c r="N37" s="309"/>
      <c r="O37" s="309"/>
      <c r="P37" s="185"/>
    </row>
    <row r="38" spans="2:16" ht="28.15" x14ac:dyDescent="0.45">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x14ac:dyDescent="0.45">
      <c r="B39" s="698" t="s">
        <v>38</v>
      </c>
      <c r="C39" s="583">
        <v>0</v>
      </c>
      <c r="D39" s="583">
        <v>0</v>
      </c>
      <c r="E39" s="583">
        <v>0</v>
      </c>
      <c r="F39" s="583">
        <v>0</v>
      </c>
      <c r="G39" s="583">
        <v>0</v>
      </c>
      <c r="H39" s="583">
        <v>0</v>
      </c>
      <c r="I39" s="583">
        <v>0</v>
      </c>
      <c r="J39" s="583">
        <v>0</v>
      </c>
      <c r="K39" s="583">
        <v>0</v>
      </c>
      <c r="L39" s="583">
        <v>0</v>
      </c>
      <c r="M39" s="583">
        <v>0</v>
      </c>
      <c r="N39" s="583">
        <v>0</v>
      </c>
      <c r="O39" s="583">
        <v>0</v>
      </c>
      <c r="P39" s="596" t="s">
        <v>2080</v>
      </c>
    </row>
    <row r="40" spans="2:16" x14ac:dyDescent="0.45">
      <c r="B40" s="226"/>
      <c r="C40" s="225"/>
      <c r="D40" s="225"/>
      <c r="E40" s="225"/>
      <c r="F40" s="225"/>
      <c r="G40" s="225"/>
      <c r="H40" s="225"/>
      <c r="I40" s="225"/>
      <c r="J40" s="225"/>
      <c r="K40" s="225"/>
      <c r="L40" s="225"/>
      <c r="M40" s="225"/>
      <c r="N40" s="225"/>
      <c r="O40" s="225"/>
      <c r="P40" s="238"/>
    </row>
    <row r="41" spans="2:16" ht="28.15" x14ac:dyDescent="0.45">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x14ac:dyDescent="0.45">
      <c r="B42" s="698" t="s">
        <v>40</v>
      </c>
      <c r="C42" s="583">
        <v>0</v>
      </c>
      <c r="D42" s="583">
        <v>0</v>
      </c>
      <c r="E42" s="583">
        <v>0</v>
      </c>
      <c r="F42" s="583">
        <v>0</v>
      </c>
      <c r="G42" s="583">
        <v>0</v>
      </c>
      <c r="H42" s="583">
        <v>0</v>
      </c>
      <c r="I42" s="583">
        <v>0</v>
      </c>
      <c r="J42" s="583">
        <v>0</v>
      </c>
      <c r="K42" s="583">
        <v>0</v>
      </c>
      <c r="L42" s="583">
        <v>0</v>
      </c>
      <c r="M42" s="583">
        <v>0</v>
      </c>
      <c r="N42" s="583">
        <v>0</v>
      </c>
      <c r="O42" s="583">
        <v>0</v>
      </c>
      <c r="P42" s="576" t="s">
        <v>2080</v>
      </c>
    </row>
    <row r="43" spans="2:16" x14ac:dyDescent="0.45">
      <c r="B43" s="226"/>
      <c r="C43" s="225"/>
      <c r="D43" s="225"/>
      <c r="E43" s="225"/>
      <c r="F43" s="225"/>
      <c r="G43" s="225"/>
      <c r="H43" s="225"/>
      <c r="I43" s="225"/>
      <c r="J43" s="225"/>
      <c r="K43" s="225"/>
      <c r="L43" s="225"/>
      <c r="M43" s="225"/>
      <c r="N43" s="225"/>
      <c r="O43" s="225"/>
      <c r="P43" s="238"/>
    </row>
    <row r="44" spans="2:16" x14ac:dyDescent="0.45">
      <c r="B44" s="103"/>
      <c r="C44" s="104"/>
      <c r="D44" s="258"/>
      <c r="E44" s="258"/>
      <c r="F44" s="258"/>
      <c r="G44" s="258"/>
      <c r="H44" s="258"/>
      <c r="I44" s="258"/>
      <c r="J44" s="258"/>
      <c r="K44" s="258"/>
      <c r="L44" s="258"/>
      <c r="M44" s="258"/>
      <c r="N44" s="258"/>
      <c r="O44" s="258"/>
      <c r="P44" s="241"/>
    </row>
    <row r="45" spans="2:16" x14ac:dyDescent="0.45">
      <c r="B45" s="699" t="s">
        <v>103</v>
      </c>
      <c r="C45" s="599" t="s">
        <v>2080</v>
      </c>
      <c r="D45" s="309"/>
      <c r="E45" s="309"/>
      <c r="F45" s="309"/>
      <c r="G45" s="309"/>
      <c r="H45" s="309"/>
      <c r="I45" s="309"/>
      <c r="J45" s="309"/>
      <c r="K45" s="309"/>
      <c r="L45" s="309"/>
      <c r="M45" s="309"/>
      <c r="N45" s="309"/>
      <c r="O45" s="309"/>
      <c r="P45" s="185"/>
    </row>
    <row r="46" spans="2:16" x14ac:dyDescent="0.45">
      <c r="B46" s="152"/>
      <c r="C46" s="650"/>
      <c r="D46" s="309"/>
      <c r="E46" s="309"/>
      <c r="F46" s="309"/>
      <c r="G46" s="309"/>
      <c r="H46" s="309"/>
      <c r="I46" s="309"/>
      <c r="J46" s="309"/>
      <c r="K46" s="309"/>
      <c r="L46" s="309"/>
      <c r="M46" s="309"/>
      <c r="N46" s="309"/>
      <c r="O46" s="309"/>
      <c r="P46" s="185"/>
    </row>
    <row r="47" spans="2:16" ht="28.15" x14ac:dyDescent="0.45">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x14ac:dyDescent="0.45">
      <c r="B48" s="698" t="s">
        <v>38</v>
      </c>
      <c r="C48" s="583">
        <v>0</v>
      </c>
      <c r="D48" s="583">
        <v>0</v>
      </c>
      <c r="E48" s="583">
        <v>0</v>
      </c>
      <c r="F48" s="583">
        <v>0</v>
      </c>
      <c r="G48" s="583">
        <v>0</v>
      </c>
      <c r="H48" s="583">
        <v>0</v>
      </c>
      <c r="I48" s="583">
        <v>0</v>
      </c>
      <c r="J48" s="583">
        <v>0</v>
      </c>
      <c r="K48" s="583">
        <v>0</v>
      </c>
      <c r="L48" s="583">
        <v>0</v>
      </c>
      <c r="M48" s="583">
        <v>0</v>
      </c>
      <c r="N48" s="583">
        <v>0</v>
      </c>
      <c r="O48" s="583">
        <v>0</v>
      </c>
      <c r="P48" s="596" t="s">
        <v>2080</v>
      </c>
    </row>
    <row r="49" spans="2:16" x14ac:dyDescent="0.45">
      <c r="B49" s="226"/>
      <c r="C49" s="225"/>
      <c r="D49" s="225"/>
      <c r="E49" s="225"/>
      <c r="F49" s="225"/>
      <c r="G49" s="225"/>
      <c r="H49" s="225"/>
      <c r="I49" s="225"/>
      <c r="J49" s="225"/>
      <c r="K49" s="225"/>
      <c r="L49" s="225"/>
      <c r="M49" s="225"/>
      <c r="N49" s="225"/>
      <c r="O49" s="225"/>
      <c r="P49" s="238"/>
    </row>
    <row r="50" spans="2:16" ht="28.15" x14ac:dyDescent="0.45">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x14ac:dyDescent="0.45">
      <c r="B51" s="698" t="s">
        <v>40</v>
      </c>
      <c r="C51" s="583">
        <v>0</v>
      </c>
      <c r="D51" s="583">
        <v>0</v>
      </c>
      <c r="E51" s="583">
        <v>0</v>
      </c>
      <c r="F51" s="583">
        <v>0</v>
      </c>
      <c r="G51" s="583">
        <v>0</v>
      </c>
      <c r="H51" s="583">
        <v>0</v>
      </c>
      <c r="I51" s="583">
        <v>0</v>
      </c>
      <c r="J51" s="583">
        <v>0</v>
      </c>
      <c r="K51" s="583">
        <v>0</v>
      </c>
      <c r="L51" s="583">
        <v>0</v>
      </c>
      <c r="M51" s="583">
        <v>0</v>
      </c>
      <c r="N51" s="583">
        <v>0</v>
      </c>
      <c r="O51" s="583">
        <v>0</v>
      </c>
      <c r="P51" s="576" t="s">
        <v>2080</v>
      </c>
    </row>
    <row r="52" spans="2:16" x14ac:dyDescent="0.45">
      <c r="B52" s="226"/>
      <c r="C52" s="225"/>
      <c r="D52" s="225"/>
      <c r="E52" s="225"/>
      <c r="F52" s="225"/>
      <c r="G52" s="225"/>
      <c r="H52" s="225"/>
      <c r="I52" s="225"/>
      <c r="J52" s="225"/>
      <c r="K52" s="225"/>
      <c r="L52" s="225"/>
      <c r="M52" s="225"/>
      <c r="N52" s="225"/>
      <c r="O52" s="225"/>
      <c r="P52" s="238"/>
    </row>
    <row r="53" spans="2:16" x14ac:dyDescent="0.45">
      <c r="B53" s="103"/>
      <c r="C53" s="104"/>
      <c r="D53" s="258"/>
      <c r="E53" s="258"/>
      <c r="F53" s="258"/>
      <c r="G53" s="258"/>
      <c r="H53" s="258"/>
      <c r="I53" s="258"/>
      <c r="J53" s="258"/>
      <c r="K53" s="258"/>
      <c r="L53" s="258"/>
      <c r="M53" s="258"/>
      <c r="N53" s="258"/>
      <c r="O53" s="258"/>
      <c r="P53" s="241"/>
    </row>
    <row r="54" spans="2:16" x14ac:dyDescent="0.45">
      <c r="B54" s="698" t="s">
        <v>75</v>
      </c>
      <c r="C54" s="599" t="s">
        <v>2080</v>
      </c>
      <c r="D54" s="309"/>
      <c r="E54" s="309"/>
      <c r="F54" s="309"/>
      <c r="G54" s="309"/>
      <c r="H54" s="309"/>
      <c r="I54" s="309"/>
      <c r="J54" s="309"/>
      <c r="K54" s="309"/>
      <c r="L54" s="309"/>
      <c r="M54" s="309"/>
      <c r="N54" s="309"/>
      <c r="O54" s="309"/>
      <c r="P54" s="185"/>
    </row>
    <row r="55" spans="2:16" x14ac:dyDescent="0.45">
      <c r="B55" s="152"/>
      <c r="C55" s="650"/>
      <c r="D55" s="309"/>
      <c r="E55" s="309"/>
      <c r="F55" s="309"/>
      <c r="G55" s="309"/>
      <c r="H55" s="309"/>
      <c r="I55" s="309"/>
      <c r="J55" s="309"/>
      <c r="K55" s="309"/>
      <c r="L55" s="309"/>
      <c r="M55" s="309"/>
      <c r="N55" s="309"/>
      <c r="O55" s="309"/>
      <c r="P55" s="185"/>
    </row>
    <row r="56" spans="2:16" ht="28.15" x14ac:dyDescent="0.45">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x14ac:dyDescent="0.45">
      <c r="B57" s="698" t="s">
        <v>38</v>
      </c>
      <c r="C57" s="583">
        <v>0</v>
      </c>
      <c r="D57" s="583">
        <v>0</v>
      </c>
      <c r="E57" s="583">
        <v>0</v>
      </c>
      <c r="F57" s="583">
        <v>0</v>
      </c>
      <c r="G57" s="583">
        <v>0</v>
      </c>
      <c r="H57" s="583">
        <v>0</v>
      </c>
      <c r="I57" s="583">
        <v>0</v>
      </c>
      <c r="J57" s="583">
        <v>0</v>
      </c>
      <c r="K57" s="583">
        <v>0</v>
      </c>
      <c r="L57" s="583">
        <v>0</v>
      </c>
      <c r="M57" s="583">
        <v>0</v>
      </c>
      <c r="N57" s="583">
        <v>0</v>
      </c>
      <c r="O57" s="583">
        <v>0</v>
      </c>
      <c r="P57" s="596" t="s">
        <v>2080</v>
      </c>
    </row>
    <row r="58" spans="2:16" x14ac:dyDescent="0.45">
      <c r="B58" s="226"/>
      <c r="C58" s="225"/>
      <c r="D58" s="225"/>
      <c r="E58" s="225"/>
      <c r="F58" s="225"/>
      <c r="G58" s="225"/>
      <c r="H58" s="225"/>
      <c r="I58" s="225"/>
      <c r="J58" s="225"/>
      <c r="K58" s="225"/>
      <c r="L58" s="225"/>
      <c r="M58" s="225"/>
      <c r="N58" s="225"/>
      <c r="O58" s="225"/>
      <c r="P58" s="238"/>
    </row>
    <row r="59" spans="2:16" ht="28.15" x14ac:dyDescent="0.45">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x14ac:dyDescent="0.45">
      <c r="B60" s="698" t="s">
        <v>40</v>
      </c>
      <c r="C60" s="583">
        <v>0</v>
      </c>
      <c r="D60" s="583">
        <v>0</v>
      </c>
      <c r="E60" s="583">
        <v>0</v>
      </c>
      <c r="F60" s="583">
        <v>0</v>
      </c>
      <c r="G60" s="583">
        <v>0</v>
      </c>
      <c r="H60" s="583">
        <v>0</v>
      </c>
      <c r="I60" s="583">
        <v>0</v>
      </c>
      <c r="J60" s="583">
        <v>0</v>
      </c>
      <c r="K60" s="583">
        <v>0</v>
      </c>
      <c r="L60" s="583">
        <v>0</v>
      </c>
      <c r="M60" s="583">
        <v>0</v>
      </c>
      <c r="N60" s="583">
        <v>0</v>
      </c>
      <c r="O60" s="583">
        <v>0</v>
      </c>
      <c r="P60" s="597" t="s">
        <v>2080</v>
      </c>
    </row>
    <row r="61" spans="2:16" x14ac:dyDescent="0.45">
      <c r="B61" s="226"/>
      <c r="C61" s="225"/>
      <c r="D61" s="225"/>
      <c r="E61" s="225"/>
      <c r="F61" s="225"/>
      <c r="G61" s="225"/>
      <c r="H61" s="225"/>
      <c r="I61" s="225"/>
      <c r="J61" s="225"/>
      <c r="K61" s="225"/>
      <c r="L61" s="225"/>
      <c r="M61" s="225"/>
      <c r="N61" s="225"/>
      <c r="O61" s="225"/>
      <c r="P61" s="238"/>
    </row>
    <row r="62" spans="2:16" ht="34.5" customHeight="1" x14ac:dyDescent="0.45">
      <c r="B62" s="703" t="str">
        <f>_xlfn.CONCAT(K2,": HTS_SELF")</f>
        <v>DSD: HTS_SELF</v>
      </c>
      <c r="C62" s="523"/>
      <c r="D62" s="523"/>
      <c r="E62" s="523"/>
      <c r="F62" s="523"/>
      <c r="G62" s="523"/>
      <c r="H62" s="523"/>
      <c r="I62" s="523"/>
      <c r="J62" s="523"/>
      <c r="K62" s="523"/>
      <c r="L62" s="523"/>
      <c r="M62" s="523"/>
      <c r="N62" s="523"/>
      <c r="O62" s="523"/>
      <c r="P62" s="524"/>
    </row>
    <row r="63" spans="2:16" ht="36.75" customHeight="1" x14ac:dyDescent="0.45">
      <c r="B63" s="844" t="s">
        <v>0</v>
      </c>
      <c r="C63" s="922"/>
      <c r="D63" s="923" t="s">
        <v>2094</v>
      </c>
      <c r="E63" s="923"/>
      <c r="F63" s="923"/>
      <c r="G63" s="923"/>
      <c r="H63" s="923"/>
      <c r="I63" s="923"/>
      <c r="J63" s="923"/>
      <c r="K63" s="923"/>
      <c r="L63" s="923"/>
      <c r="M63" s="923"/>
      <c r="N63" s="923"/>
      <c r="O63" s="923"/>
      <c r="P63" s="197"/>
    </row>
    <row r="64" spans="2:16" x14ac:dyDescent="0.45">
      <c r="B64" s="77"/>
      <c r="C64" s="78"/>
      <c r="D64" s="307"/>
      <c r="E64" s="307"/>
      <c r="F64" s="307"/>
      <c r="G64" s="307"/>
      <c r="H64" s="307"/>
      <c r="I64" s="307"/>
      <c r="J64" s="307"/>
      <c r="K64" s="307"/>
      <c r="L64" s="307"/>
      <c r="M64" s="307"/>
      <c r="N64" s="307"/>
      <c r="O64" s="307"/>
      <c r="P64" s="647"/>
    </row>
    <row r="65" spans="2:16" ht="9.75" customHeight="1" x14ac:dyDescent="0.45">
      <c r="B65" s="306"/>
      <c r="C65" s="31"/>
      <c r="D65" s="307"/>
      <c r="E65" s="307"/>
      <c r="F65" s="307"/>
      <c r="G65" s="307"/>
      <c r="H65" s="307"/>
      <c r="I65" s="307"/>
      <c r="J65" s="307"/>
      <c r="K65" s="307"/>
      <c r="L65" s="307"/>
      <c r="M65" s="307"/>
      <c r="N65" s="307"/>
      <c r="O65" s="307"/>
      <c r="P65" s="647"/>
    </row>
    <row r="66" spans="2:16" ht="27.75" customHeight="1" x14ac:dyDescent="0.45">
      <c r="B66" s="695" t="s">
        <v>33</v>
      </c>
      <c r="C66" s="598" t="s">
        <v>2080</v>
      </c>
      <c r="D66" s="309"/>
      <c r="E66" s="309"/>
      <c r="F66" s="309"/>
      <c r="G66" s="309"/>
      <c r="H66" s="309"/>
      <c r="I66" s="309"/>
      <c r="J66" s="309"/>
      <c r="K66" s="309"/>
      <c r="L66" s="309"/>
      <c r="M66" s="309"/>
      <c r="N66" s="309"/>
      <c r="O66" s="309"/>
      <c r="P66" s="197"/>
    </row>
    <row r="67" spans="2:16" ht="7.5" customHeight="1" x14ac:dyDescent="0.45">
      <c r="B67" s="33"/>
      <c r="C67" s="180"/>
      <c r="D67" s="309"/>
      <c r="E67" s="309"/>
      <c r="F67" s="309"/>
      <c r="G67" s="309"/>
      <c r="H67" s="309"/>
      <c r="I67" s="309"/>
      <c r="J67" s="309"/>
      <c r="K67" s="309"/>
      <c r="L67" s="309"/>
      <c r="M67" s="309"/>
      <c r="N67" s="309"/>
      <c r="O67" s="309"/>
      <c r="P67" s="197"/>
    </row>
    <row r="68" spans="2:16" ht="4.5" customHeight="1" x14ac:dyDescent="0.45">
      <c r="B68" s="649"/>
      <c r="C68" s="650"/>
      <c r="D68" s="309"/>
      <c r="E68" s="309"/>
      <c r="F68" s="309"/>
      <c r="G68" s="309"/>
      <c r="H68" s="309"/>
      <c r="I68" s="309"/>
      <c r="J68" s="309"/>
      <c r="K68" s="309"/>
      <c r="L68" s="309"/>
      <c r="M68" s="309"/>
      <c r="N68" s="309"/>
      <c r="O68" s="309"/>
      <c r="P68" s="197"/>
    </row>
    <row r="69" spans="2:16" ht="27.75" customHeight="1" x14ac:dyDescent="0.45">
      <c r="B69" s="839" t="s">
        <v>3</v>
      </c>
      <c r="C69" s="840"/>
      <c r="D69" s="944" t="s">
        <v>104</v>
      </c>
      <c r="E69" s="945"/>
      <c r="F69" s="945"/>
      <c r="G69" s="945"/>
      <c r="H69" s="945"/>
      <c r="I69" s="945"/>
      <c r="J69" s="945"/>
      <c r="K69" s="945"/>
      <c r="L69" s="945"/>
      <c r="M69" s="945"/>
      <c r="N69" s="945"/>
      <c r="O69" s="946"/>
      <c r="P69" s="647"/>
    </row>
    <row r="70" spans="2:16" x14ac:dyDescent="0.45">
      <c r="B70" s="33"/>
      <c r="C70" s="180"/>
      <c r="D70" s="309"/>
      <c r="E70" s="309"/>
      <c r="F70" s="309"/>
      <c r="G70" s="309"/>
      <c r="H70" s="309"/>
      <c r="I70" s="309"/>
      <c r="J70" s="309"/>
      <c r="K70" s="309"/>
      <c r="L70" s="309"/>
      <c r="M70" s="309"/>
      <c r="N70" s="309"/>
      <c r="O70" s="307"/>
      <c r="P70" s="647"/>
    </row>
    <row r="71" spans="2:16" x14ac:dyDescent="0.45">
      <c r="B71" s="935"/>
      <c r="C71" s="264"/>
      <c r="D71" s="264"/>
      <c r="E71" s="264"/>
      <c r="F71" s="264"/>
      <c r="G71" s="264"/>
      <c r="H71" s="264"/>
      <c r="I71" s="264"/>
      <c r="J71" s="264"/>
      <c r="K71" s="264"/>
      <c r="L71" s="264"/>
      <c r="M71" s="264"/>
      <c r="N71" s="264"/>
      <c r="O71" s="264"/>
      <c r="P71" s="263"/>
    </row>
    <row r="72" spans="2:16" ht="27.75" x14ac:dyDescent="0.45">
      <c r="B72" s="936"/>
      <c r="C72" s="262" t="s">
        <v>5</v>
      </c>
      <c r="D72" s="648" t="s">
        <v>24</v>
      </c>
      <c r="E72" s="648" t="s">
        <v>25</v>
      </c>
      <c r="F72" s="648" t="s">
        <v>26</v>
      </c>
      <c r="G72" s="648" t="s">
        <v>27</v>
      </c>
      <c r="H72" s="648" t="s">
        <v>28</v>
      </c>
      <c r="I72" s="648" t="s">
        <v>29</v>
      </c>
      <c r="J72" s="648" t="s">
        <v>30</v>
      </c>
      <c r="K72" s="648" t="s">
        <v>31</v>
      </c>
      <c r="L72" s="136" t="s">
        <v>32</v>
      </c>
      <c r="M72" s="937"/>
      <c r="N72" s="937"/>
      <c r="O72" s="937"/>
      <c r="P72" s="938"/>
    </row>
    <row r="73" spans="2:16" x14ac:dyDescent="0.45">
      <c r="B73" s="187"/>
      <c r="C73" s="186"/>
      <c r="D73" s="166"/>
      <c r="E73" s="186"/>
      <c r="F73" s="166"/>
      <c r="G73" s="186"/>
      <c r="H73" s="166"/>
      <c r="I73" s="186"/>
      <c r="J73" s="166"/>
      <c r="K73" s="186"/>
      <c r="L73" s="166"/>
      <c r="M73" s="186"/>
      <c r="N73" s="166"/>
      <c r="O73" s="166"/>
      <c r="P73" s="241"/>
    </row>
    <row r="74" spans="2:16" ht="27.75" customHeight="1" x14ac:dyDescent="0.45">
      <c r="B74" s="695" t="s">
        <v>38</v>
      </c>
      <c r="C74" s="583">
        <v>0</v>
      </c>
      <c r="D74" s="583">
        <v>0</v>
      </c>
      <c r="E74" s="583">
        <v>0</v>
      </c>
      <c r="F74" s="583">
        <v>0</v>
      </c>
      <c r="G74" s="583">
        <v>0</v>
      </c>
      <c r="H74" s="583">
        <v>0</v>
      </c>
      <c r="I74" s="583">
        <v>0</v>
      </c>
      <c r="J74" s="583">
        <v>0</v>
      </c>
      <c r="K74" s="583">
        <v>0</v>
      </c>
      <c r="L74" s="583">
        <v>0</v>
      </c>
      <c r="M74" s="598" t="s">
        <v>2080</v>
      </c>
      <c r="N74" s="643"/>
      <c r="O74" s="643"/>
      <c r="P74" s="133"/>
    </row>
    <row r="75" spans="2:16" x14ac:dyDescent="0.45">
      <c r="B75" s="705"/>
      <c r="C75" s="25"/>
      <c r="D75" s="25"/>
      <c r="E75" s="25"/>
      <c r="F75" s="25"/>
      <c r="G75" s="25"/>
      <c r="H75" s="25"/>
      <c r="I75" s="25"/>
      <c r="J75" s="25"/>
      <c r="K75" s="25"/>
      <c r="L75" s="25"/>
      <c r="M75" s="25"/>
      <c r="N75" s="25"/>
      <c r="O75" s="25"/>
      <c r="P75" s="181"/>
    </row>
    <row r="76" spans="2:16" x14ac:dyDescent="0.45">
      <c r="B76" s="706"/>
      <c r="C76" s="183"/>
      <c r="D76" s="646"/>
      <c r="E76" s="183"/>
      <c r="F76" s="646"/>
      <c r="G76" s="183"/>
      <c r="H76" s="646"/>
      <c r="I76" s="183"/>
      <c r="J76" s="646"/>
      <c r="K76" s="183"/>
      <c r="L76" s="646"/>
      <c r="M76" s="183"/>
      <c r="N76" s="646"/>
      <c r="O76" s="646"/>
      <c r="P76" s="182"/>
    </row>
    <row r="77" spans="2:16" ht="27" customHeight="1" x14ac:dyDescent="0.45">
      <c r="B77" s="695" t="s">
        <v>40</v>
      </c>
      <c r="C77" s="583">
        <v>0</v>
      </c>
      <c r="D77" s="583">
        <v>0</v>
      </c>
      <c r="E77" s="583">
        <v>0</v>
      </c>
      <c r="F77" s="583">
        <v>0</v>
      </c>
      <c r="G77" s="583">
        <v>0</v>
      </c>
      <c r="H77" s="583">
        <v>0</v>
      </c>
      <c r="I77" s="583">
        <v>0</v>
      </c>
      <c r="J77" s="583">
        <v>0</v>
      </c>
      <c r="K77" s="583">
        <v>0</v>
      </c>
      <c r="L77" s="583">
        <v>0</v>
      </c>
      <c r="M77" s="598" t="s">
        <v>2080</v>
      </c>
      <c r="N77" s="643"/>
      <c r="O77" s="643"/>
      <c r="P77" s="133"/>
    </row>
    <row r="78" spans="2:16" x14ac:dyDescent="0.45">
      <c r="B78" s="705"/>
      <c r="C78" s="25"/>
      <c r="D78" s="25"/>
      <c r="E78" s="25"/>
      <c r="F78" s="25"/>
      <c r="G78" s="25"/>
      <c r="H78" s="25"/>
      <c r="I78" s="25"/>
      <c r="J78" s="25"/>
      <c r="K78" s="25"/>
      <c r="L78" s="25"/>
      <c r="M78" s="25"/>
      <c r="N78" s="25"/>
      <c r="O78" s="25"/>
      <c r="P78" s="181"/>
    </row>
    <row r="79" spans="2:16" x14ac:dyDescent="0.45">
      <c r="B79" s="707"/>
      <c r="C79" s="259"/>
      <c r="D79" s="258"/>
      <c r="E79" s="258"/>
      <c r="F79" s="258"/>
      <c r="G79" s="258"/>
      <c r="H79" s="258"/>
      <c r="I79" s="258"/>
      <c r="J79" s="258"/>
      <c r="K79" s="258"/>
      <c r="L79" s="258"/>
      <c r="M79" s="258"/>
      <c r="N79" s="258"/>
      <c r="O79" s="258"/>
      <c r="P79" s="241"/>
    </row>
    <row r="80" spans="2:16" ht="26.25" customHeight="1" x14ac:dyDescent="0.45">
      <c r="B80" s="698" t="s">
        <v>33</v>
      </c>
      <c r="C80" s="600" t="s">
        <v>2080</v>
      </c>
      <c r="D80" s="309"/>
      <c r="E80" s="309"/>
      <c r="F80" s="309"/>
      <c r="G80" s="309"/>
      <c r="H80" s="309"/>
      <c r="I80" s="309"/>
      <c r="J80" s="309"/>
      <c r="K80" s="309"/>
      <c r="L80" s="309"/>
      <c r="M80" s="309"/>
      <c r="N80" s="309"/>
      <c r="O80" s="309"/>
      <c r="P80" s="185"/>
    </row>
    <row r="81" spans="2:16" x14ac:dyDescent="0.45">
      <c r="B81" s="257"/>
      <c r="C81" s="108"/>
      <c r="D81" s="256"/>
      <c r="E81" s="256"/>
      <c r="F81" s="256"/>
      <c r="G81" s="256"/>
      <c r="H81" s="256"/>
      <c r="I81" s="256"/>
      <c r="J81" s="256"/>
      <c r="K81" s="256"/>
      <c r="L81" s="256"/>
      <c r="M81" s="256"/>
      <c r="N81" s="256"/>
      <c r="O81" s="256"/>
      <c r="P81" s="238"/>
    </row>
    <row r="82" spans="2:16" ht="30" customHeight="1" x14ac:dyDescent="0.45">
      <c r="B82" s="839" t="s">
        <v>3</v>
      </c>
      <c r="C82" s="840"/>
      <c r="D82" s="944" t="s">
        <v>105</v>
      </c>
      <c r="E82" s="945"/>
      <c r="F82" s="945"/>
      <c r="G82" s="945"/>
      <c r="H82" s="945"/>
      <c r="I82" s="945"/>
      <c r="J82" s="945"/>
      <c r="K82" s="945"/>
      <c r="L82" s="945"/>
      <c r="M82" s="945"/>
      <c r="N82" s="945"/>
      <c r="O82" s="946"/>
      <c r="P82" s="647"/>
    </row>
    <row r="83" spans="2:16" x14ac:dyDescent="0.45">
      <c r="B83" s="33"/>
      <c r="C83" s="180"/>
      <c r="D83" s="309"/>
      <c r="E83" s="309"/>
      <c r="F83" s="309"/>
      <c r="G83" s="309"/>
      <c r="H83" s="309"/>
      <c r="I83" s="309"/>
      <c r="J83" s="309"/>
      <c r="K83" s="309"/>
      <c r="L83" s="309"/>
      <c r="M83" s="309"/>
      <c r="N83" s="309"/>
      <c r="O83" s="307"/>
      <c r="P83" s="647"/>
    </row>
    <row r="84" spans="2:16" x14ac:dyDescent="0.45">
      <c r="B84" s="935"/>
      <c r="C84" s="264"/>
      <c r="D84" s="264"/>
      <c r="E84" s="264"/>
      <c r="F84" s="264"/>
      <c r="G84" s="264"/>
      <c r="H84" s="264"/>
      <c r="I84" s="264"/>
      <c r="J84" s="264"/>
      <c r="K84" s="264"/>
      <c r="L84" s="264"/>
      <c r="M84" s="264"/>
      <c r="N84" s="264"/>
      <c r="O84" s="264"/>
      <c r="P84" s="263"/>
    </row>
    <row r="85" spans="2:16" ht="27.75" x14ac:dyDescent="0.45">
      <c r="B85" s="936"/>
      <c r="C85" s="262" t="s">
        <v>5</v>
      </c>
      <c r="D85" s="648" t="s">
        <v>24</v>
      </c>
      <c r="E85" s="648" t="s">
        <v>25</v>
      </c>
      <c r="F85" s="648" t="s">
        <v>26</v>
      </c>
      <c r="G85" s="648" t="s">
        <v>27</v>
      </c>
      <c r="H85" s="648" t="s">
        <v>28</v>
      </c>
      <c r="I85" s="648" t="s">
        <v>29</v>
      </c>
      <c r="J85" s="648" t="s">
        <v>30</v>
      </c>
      <c r="K85" s="648" t="s">
        <v>31</v>
      </c>
      <c r="L85" s="136" t="s">
        <v>32</v>
      </c>
      <c r="M85" s="937"/>
      <c r="N85" s="937"/>
      <c r="O85" s="937"/>
      <c r="P85" s="938"/>
    </row>
    <row r="86" spans="2:16" x14ac:dyDescent="0.45">
      <c r="B86" s="187"/>
      <c r="C86" s="186"/>
      <c r="D86" s="166"/>
      <c r="E86" s="186"/>
      <c r="F86" s="166"/>
      <c r="G86" s="186"/>
      <c r="H86" s="166"/>
      <c r="I86" s="186"/>
      <c r="J86" s="166"/>
      <c r="K86" s="186"/>
      <c r="L86" s="166"/>
      <c r="M86" s="186"/>
      <c r="N86" s="166"/>
      <c r="O86" s="166"/>
      <c r="P86" s="241"/>
    </row>
    <row r="87" spans="2:16" ht="17.25" x14ac:dyDescent="0.45">
      <c r="B87" s="695" t="s">
        <v>38</v>
      </c>
      <c r="C87" s="583">
        <v>0</v>
      </c>
      <c r="D87" s="583">
        <v>0</v>
      </c>
      <c r="E87" s="583">
        <v>0</v>
      </c>
      <c r="F87" s="583">
        <v>0</v>
      </c>
      <c r="G87" s="583">
        <v>0</v>
      </c>
      <c r="H87" s="583">
        <v>0</v>
      </c>
      <c r="I87" s="583">
        <v>0</v>
      </c>
      <c r="J87" s="583">
        <v>0</v>
      </c>
      <c r="K87" s="583">
        <v>0</v>
      </c>
      <c r="L87" s="583">
        <v>0</v>
      </c>
      <c r="M87" s="598" t="s">
        <v>2080</v>
      </c>
      <c r="N87" s="643"/>
      <c r="O87" s="643"/>
      <c r="P87" s="133"/>
    </row>
    <row r="88" spans="2:16" x14ac:dyDescent="0.45">
      <c r="B88" s="705"/>
      <c r="C88" s="25"/>
      <c r="D88" s="25"/>
      <c r="E88" s="25"/>
      <c r="F88" s="25"/>
      <c r="G88" s="25"/>
      <c r="H88" s="25"/>
      <c r="I88" s="25"/>
      <c r="J88" s="25"/>
      <c r="K88" s="25"/>
      <c r="L88" s="25"/>
      <c r="M88" s="25"/>
      <c r="N88" s="25"/>
      <c r="O88" s="25"/>
      <c r="P88" s="181"/>
    </row>
    <row r="89" spans="2:16" x14ac:dyDescent="0.45">
      <c r="B89" s="706"/>
      <c r="C89" s="183"/>
      <c r="D89" s="646"/>
      <c r="E89" s="183"/>
      <c r="F89" s="646"/>
      <c r="G89" s="183"/>
      <c r="H89" s="646"/>
      <c r="I89" s="183"/>
      <c r="J89" s="646"/>
      <c r="K89" s="183"/>
      <c r="L89" s="646"/>
      <c r="M89" s="183"/>
      <c r="N89" s="646"/>
      <c r="O89" s="646"/>
      <c r="P89" s="182"/>
    </row>
    <row r="90" spans="2:16" ht="17.25" x14ac:dyDescent="0.45">
      <c r="B90" s="695" t="s">
        <v>40</v>
      </c>
      <c r="C90" s="583">
        <v>0</v>
      </c>
      <c r="D90" s="583">
        <v>0</v>
      </c>
      <c r="E90" s="583">
        <v>0</v>
      </c>
      <c r="F90" s="583">
        <v>0</v>
      </c>
      <c r="G90" s="583">
        <v>0</v>
      </c>
      <c r="H90" s="583">
        <v>0</v>
      </c>
      <c r="I90" s="583">
        <v>0</v>
      </c>
      <c r="J90" s="583">
        <v>0</v>
      </c>
      <c r="K90" s="583">
        <v>0</v>
      </c>
      <c r="L90" s="583">
        <v>0</v>
      </c>
      <c r="M90" s="598" t="s">
        <v>2080</v>
      </c>
      <c r="N90" s="643"/>
      <c r="O90" s="643"/>
      <c r="P90" s="133"/>
    </row>
    <row r="91" spans="2:16" x14ac:dyDescent="0.45">
      <c r="B91" s="705"/>
      <c r="C91" s="25"/>
      <c r="D91" s="25"/>
      <c r="E91" s="25"/>
      <c r="F91" s="25"/>
      <c r="G91" s="25"/>
      <c r="H91" s="25"/>
      <c r="I91" s="25"/>
      <c r="J91" s="25"/>
      <c r="K91" s="25"/>
      <c r="L91" s="25"/>
      <c r="M91" s="25"/>
      <c r="N91" s="25"/>
      <c r="O91" s="25"/>
      <c r="P91" s="181"/>
    </row>
    <row r="92" spans="2:16" x14ac:dyDescent="0.45">
      <c r="B92" s="707"/>
      <c r="C92" s="259"/>
      <c r="D92" s="258"/>
      <c r="E92" s="258"/>
      <c r="F92" s="258"/>
      <c r="G92" s="258"/>
      <c r="H92" s="258"/>
      <c r="I92" s="258"/>
      <c r="J92" s="258"/>
      <c r="K92" s="258"/>
      <c r="L92" s="258"/>
      <c r="M92" s="258"/>
      <c r="N92" s="258"/>
      <c r="O92" s="258"/>
      <c r="P92" s="241"/>
    </row>
    <row r="93" spans="2:16" ht="17.25" x14ac:dyDescent="0.45">
      <c r="B93" s="698" t="s">
        <v>106</v>
      </c>
      <c r="C93" s="583">
        <v>0</v>
      </c>
      <c r="D93" s="309"/>
      <c r="E93" s="309"/>
      <c r="F93" s="309"/>
      <c r="G93" s="309"/>
      <c r="H93" s="309"/>
      <c r="I93" s="309"/>
      <c r="J93" s="309"/>
      <c r="K93" s="309"/>
      <c r="L93" s="309"/>
      <c r="M93" s="309"/>
      <c r="N93" s="309"/>
      <c r="O93" s="309"/>
      <c r="P93" s="185"/>
    </row>
    <row r="94" spans="2:16" x14ac:dyDescent="0.45">
      <c r="B94" s="708"/>
      <c r="C94" s="108"/>
      <c r="D94" s="256"/>
      <c r="E94" s="256"/>
      <c r="F94" s="256"/>
      <c r="G94" s="256"/>
      <c r="H94" s="256"/>
      <c r="I94" s="256"/>
      <c r="J94" s="256"/>
      <c r="K94" s="256"/>
      <c r="L94" s="256"/>
      <c r="M94" s="256"/>
      <c r="N94" s="256"/>
      <c r="O94" s="256"/>
      <c r="P94" s="238"/>
    </row>
    <row r="95" spans="2:16" x14ac:dyDescent="0.45">
      <c r="B95" s="707"/>
      <c r="C95" s="259"/>
      <c r="D95" s="258"/>
      <c r="E95" s="258"/>
      <c r="F95" s="258"/>
      <c r="G95" s="258"/>
      <c r="H95" s="258"/>
      <c r="I95" s="258"/>
      <c r="J95" s="258"/>
      <c r="K95" s="258"/>
      <c r="L95" s="258"/>
      <c r="M95" s="258"/>
      <c r="N95" s="258"/>
      <c r="O95" s="258"/>
      <c r="P95" s="241"/>
    </row>
    <row r="96" spans="2:16" x14ac:dyDescent="0.45">
      <c r="B96" s="698" t="s">
        <v>33</v>
      </c>
      <c r="C96" s="601" t="s">
        <v>2080</v>
      </c>
      <c r="D96" s="309"/>
      <c r="E96" s="309"/>
      <c r="F96" s="309"/>
      <c r="G96" s="309"/>
      <c r="H96" s="309"/>
      <c r="I96" s="309"/>
      <c r="J96" s="309"/>
      <c r="K96" s="309"/>
      <c r="L96" s="309"/>
      <c r="M96" s="309"/>
      <c r="N96" s="309"/>
      <c r="O96" s="309"/>
      <c r="P96" s="185"/>
    </row>
    <row r="97" spans="2:16" x14ac:dyDescent="0.45">
      <c r="B97" s="257"/>
      <c r="C97" s="108"/>
      <c r="D97" s="256"/>
      <c r="E97" s="256"/>
      <c r="F97" s="256"/>
      <c r="G97" s="256"/>
      <c r="H97" s="256"/>
      <c r="I97" s="256"/>
      <c r="J97" s="256"/>
      <c r="K97" s="256"/>
      <c r="L97" s="256"/>
      <c r="M97" s="256"/>
      <c r="N97" s="256"/>
      <c r="O97" s="256"/>
      <c r="P97" s="238"/>
    </row>
    <row r="98" spans="2:16" ht="54.75" customHeight="1" x14ac:dyDescent="0.45">
      <c r="B98" s="864" t="s">
        <v>3</v>
      </c>
      <c r="C98" s="939"/>
      <c r="D98" s="940" t="s">
        <v>108</v>
      </c>
      <c r="E98" s="941"/>
      <c r="F98" s="941"/>
      <c r="G98" s="941"/>
      <c r="H98" s="941"/>
      <c r="I98" s="941"/>
      <c r="J98" s="941"/>
      <c r="K98" s="941"/>
      <c r="L98" s="941"/>
      <c r="M98" s="941"/>
      <c r="N98" s="941"/>
      <c r="O98" s="941"/>
      <c r="P98" s="647"/>
    </row>
    <row r="99" spans="2:16" x14ac:dyDescent="0.45">
      <c r="B99" s="255"/>
      <c r="C99" s="19"/>
      <c r="D99" s="1"/>
      <c r="E99" s="19"/>
      <c r="F99" s="20"/>
      <c r="G99" s="20"/>
      <c r="H99" s="20"/>
      <c r="I99" s="20"/>
      <c r="J99" s="20"/>
      <c r="K99" s="20"/>
      <c r="L99" s="20"/>
      <c r="M99" s="20"/>
      <c r="N99" s="20"/>
      <c r="O99" s="20"/>
      <c r="P99" s="647"/>
    </row>
    <row r="100" spans="2:16" x14ac:dyDescent="0.45">
      <c r="B100" s="254" t="s">
        <v>72</v>
      </c>
      <c r="C100" s="252" t="s">
        <v>49</v>
      </c>
      <c r="D100" s="253" t="s">
        <v>50</v>
      </c>
      <c r="E100" s="252" t="s">
        <v>6</v>
      </c>
      <c r="F100" s="166"/>
      <c r="G100" s="166"/>
      <c r="H100" s="166"/>
      <c r="I100" s="166"/>
      <c r="J100" s="166"/>
      <c r="K100" s="166"/>
      <c r="L100" s="166"/>
      <c r="M100" s="166"/>
      <c r="N100" s="166"/>
      <c r="O100" s="166"/>
      <c r="P100" s="197"/>
    </row>
    <row r="101" spans="2:16" x14ac:dyDescent="0.45">
      <c r="B101" s="251"/>
      <c r="C101" s="250"/>
      <c r="D101" s="188"/>
      <c r="E101" s="249"/>
      <c r="F101" s="166"/>
      <c r="G101" s="166"/>
      <c r="H101" s="166"/>
      <c r="I101" s="166"/>
      <c r="J101" s="166"/>
      <c r="K101" s="166"/>
      <c r="L101" s="166"/>
      <c r="M101" s="166"/>
      <c r="N101" s="166"/>
      <c r="O101" s="166"/>
      <c r="P101" s="197"/>
    </row>
    <row r="102" spans="2:16" ht="9" customHeight="1" x14ac:dyDescent="0.45">
      <c r="B102" s="248"/>
      <c r="C102" s="166"/>
      <c r="D102" s="166"/>
      <c r="E102" s="645"/>
      <c r="F102" s="646"/>
      <c r="G102" s="646"/>
      <c r="H102" s="646"/>
      <c r="I102" s="646"/>
      <c r="J102" s="646"/>
      <c r="K102" s="646"/>
      <c r="L102" s="646"/>
      <c r="M102" s="646"/>
      <c r="N102" s="646"/>
      <c r="O102" s="646"/>
      <c r="P102" s="647"/>
    </row>
    <row r="103" spans="2:16" ht="25.5" customHeight="1" x14ac:dyDescent="0.45">
      <c r="B103" s="700" t="s">
        <v>42</v>
      </c>
      <c r="C103" s="587"/>
      <c r="D103" s="587"/>
      <c r="E103" s="576" t="s">
        <v>2080</v>
      </c>
      <c r="F103" s="643"/>
      <c r="G103" s="643"/>
      <c r="H103" s="643"/>
      <c r="I103" s="643"/>
      <c r="J103" s="643"/>
      <c r="K103" s="643"/>
      <c r="L103" s="643"/>
      <c r="M103" s="643"/>
      <c r="N103" s="643"/>
      <c r="O103" s="643"/>
      <c r="P103" s="197"/>
    </row>
    <row r="104" spans="2:16" ht="9.75" customHeight="1" x14ac:dyDescent="0.45">
      <c r="B104" s="701"/>
      <c r="C104" s="602"/>
      <c r="D104" s="602"/>
      <c r="E104" s="29"/>
      <c r="F104" s="25"/>
      <c r="G104" s="25"/>
      <c r="H104" s="25"/>
      <c r="I104" s="25"/>
      <c r="J104" s="25"/>
      <c r="K104" s="25"/>
      <c r="L104" s="25"/>
      <c r="M104" s="25"/>
      <c r="N104" s="25"/>
      <c r="O104" s="25"/>
      <c r="P104" s="245"/>
    </row>
    <row r="105" spans="2:16" x14ac:dyDescent="0.45">
      <c r="B105" s="702"/>
      <c r="C105" s="603"/>
      <c r="D105" s="603"/>
      <c r="E105" s="645"/>
      <c r="F105" s="646"/>
      <c r="G105" s="646"/>
      <c r="H105" s="646"/>
      <c r="I105" s="646"/>
      <c r="J105" s="646"/>
      <c r="K105" s="646"/>
      <c r="L105" s="646"/>
      <c r="M105" s="646"/>
      <c r="N105" s="646"/>
      <c r="O105" s="646"/>
      <c r="P105" s="647"/>
    </row>
    <row r="106" spans="2:16" ht="28.5" customHeight="1" x14ac:dyDescent="0.45">
      <c r="B106" s="700" t="s">
        <v>43</v>
      </c>
      <c r="C106" s="587"/>
      <c r="D106" s="587"/>
      <c r="E106" s="576" t="s">
        <v>2080</v>
      </c>
      <c r="F106" s="643"/>
      <c r="G106" s="643"/>
      <c r="H106" s="643"/>
      <c r="I106" s="643"/>
      <c r="J106" s="643"/>
      <c r="K106" s="643"/>
      <c r="L106" s="643"/>
      <c r="M106" s="643"/>
      <c r="N106" s="643"/>
      <c r="O106" s="643"/>
      <c r="P106" s="197"/>
    </row>
    <row r="107" spans="2:16" x14ac:dyDescent="0.45">
      <c r="B107" s="701"/>
      <c r="C107" s="602"/>
      <c r="D107" s="602"/>
      <c r="E107" s="29"/>
      <c r="F107" s="25"/>
      <c r="G107" s="25"/>
      <c r="H107" s="25"/>
      <c r="I107" s="25"/>
      <c r="J107" s="25"/>
      <c r="K107" s="25"/>
      <c r="L107" s="25"/>
      <c r="M107" s="25"/>
      <c r="N107" s="25"/>
      <c r="O107" s="25"/>
      <c r="P107" s="245"/>
    </row>
    <row r="108" spans="2:16" x14ac:dyDescent="0.45">
      <c r="B108" s="702"/>
      <c r="C108" s="603"/>
      <c r="D108" s="603"/>
      <c r="E108" s="645"/>
      <c r="F108" s="646"/>
      <c r="G108" s="646"/>
      <c r="H108" s="646"/>
      <c r="I108" s="646"/>
      <c r="J108" s="646"/>
      <c r="K108" s="646"/>
      <c r="L108" s="646"/>
      <c r="M108" s="646"/>
      <c r="N108" s="646"/>
      <c r="O108" s="646"/>
      <c r="P108" s="647"/>
    </row>
    <row r="109" spans="2:16" ht="28.5" customHeight="1" x14ac:dyDescent="0.45">
      <c r="B109" s="700" t="s">
        <v>44</v>
      </c>
      <c r="C109" s="587"/>
      <c r="D109" s="587"/>
      <c r="E109" s="576" t="s">
        <v>2080</v>
      </c>
      <c r="F109" s="643"/>
      <c r="G109" s="643"/>
      <c r="H109" s="643"/>
      <c r="I109" s="643"/>
      <c r="J109" s="643"/>
      <c r="K109" s="643"/>
      <c r="L109" s="643"/>
      <c r="M109" s="643"/>
      <c r="N109" s="643"/>
      <c r="O109" s="643"/>
      <c r="P109" s="197"/>
    </row>
    <row r="110" spans="2:16" x14ac:dyDescent="0.45">
      <c r="B110" s="701"/>
      <c r="C110" s="602"/>
      <c r="D110" s="602"/>
      <c r="E110" s="29"/>
      <c r="F110" s="25"/>
      <c r="G110" s="25"/>
      <c r="H110" s="25"/>
      <c r="I110" s="25"/>
      <c r="J110" s="25"/>
      <c r="K110" s="25"/>
      <c r="L110" s="25"/>
      <c r="M110" s="25"/>
      <c r="N110" s="25"/>
      <c r="O110" s="25"/>
      <c r="P110" s="245"/>
    </row>
    <row r="111" spans="2:16" x14ac:dyDescent="0.45">
      <c r="B111" s="702"/>
      <c r="C111" s="603"/>
      <c r="D111" s="603"/>
      <c r="E111" s="645"/>
      <c r="F111" s="646"/>
      <c r="G111" s="646"/>
      <c r="H111" s="646"/>
      <c r="I111" s="646"/>
      <c r="J111" s="646"/>
      <c r="K111" s="646"/>
      <c r="L111" s="646"/>
      <c r="M111" s="646"/>
      <c r="N111" s="646"/>
      <c r="O111" s="646"/>
      <c r="P111" s="647"/>
    </row>
    <row r="112" spans="2:16" ht="28.5" customHeight="1" x14ac:dyDescent="0.45">
      <c r="B112" s="700" t="s">
        <v>45</v>
      </c>
      <c r="C112" s="587"/>
      <c r="D112" s="587"/>
      <c r="E112" s="576" t="s">
        <v>2080</v>
      </c>
      <c r="F112" s="643"/>
      <c r="G112" s="643"/>
      <c r="H112" s="643"/>
      <c r="I112" s="643"/>
      <c r="J112" s="643"/>
      <c r="K112" s="643"/>
      <c r="L112" s="643"/>
      <c r="M112" s="643"/>
      <c r="N112" s="643"/>
      <c r="O112" s="643"/>
      <c r="P112" s="197"/>
    </row>
    <row r="113" spans="2:16" x14ac:dyDescent="0.45">
      <c r="B113" s="701"/>
      <c r="C113" s="602"/>
      <c r="D113" s="602"/>
      <c r="E113" s="29"/>
      <c r="F113" s="25"/>
      <c r="G113" s="25"/>
      <c r="H113" s="25"/>
      <c r="I113" s="25"/>
      <c r="J113" s="25"/>
      <c r="K113" s="25"/>
      <c r="L113" s="25"/>
      <c r="M113" s="25"/>
      <c r="N113" s="25"/>
      <c r="O113" s="25"/>
      <c r="P113" s="245"/>
    </row>
    <row r="114" spans="2:16" x14ac:dyDescent="0.45">
      <c r="B114" s="1162" t="s">
        <v>46</v>
      </c>
      <c r="C114" s="603"/>
      <c r="D114" s="603"/>
      <c r="E114" s="645"/>
      <c r="F114" s="646"/>
      <c r="G114" s="646"/>
      <c r="H114" s="646"/>
      <c r="I114" s="646"/>
      <c r="J114" s="646"/>
      <c r="K114" s="646"/>
      <c r="L114" s="646"/>
      <c r="M114" s="646"/>
      <c r="N114" s="646"/>
      <c r="O114" s="646"/>
      <c r="P114" s="647"/>
    </row>
    <row r="115" spans="2:16" ht="26.25" customHeight="1" x14ac:dyDescent="0.45">
      <c r="B115" s="1163"/>
      <c r="C115" s="587"/>
      <c r="D115" s="587"/>
      <c r="E115" s="576" t="s">
        <v>2080</v>
      </c>
      <c r="F115" s="643"/>
      <c r="G115" s="643"/>
      <c r="H115" s="643"/>
      <c r="I115" s="643"/>
      <c r="J115" s="643"/>
      <c r="K115" s="643"/>
      <c r="L115" s="643"/>
      <c r="M115" s="643"/>
      <c r="N115" s="643"/>
      <c r="O115" s="643"/>
      <c r="P115" s="197"/>
    </row>
    <row r="116" spans="2:16" ht="14.25" customHeight="1" x14ac:dyDescent="0.45">
      <c r="B116" s="1163"/>
      <c r="C116" s="1"/>
      <c r="D116" s="1"/>
      <c r="E116" s="39"/>
      <c r="F116" s="1"/>
      <c r="G116" s="1"/>
      <c r="H116" s="1"/>
      <c r="I116" s="1"/>
      <c r="J116" s="1"/>
      <c r="K116" s="1"/>
      <c r="L116" s="1"/>
      <c r="M116" s="1"/>
      <c r="N116" s="1"/>
      <c r="O116" s="1"/>
      <c r="P116" s="197"/>
    </row>
    <row r="117" spans="2:16" ht="17.25" x14ac:dyDescent="0.45">
      <c r="B117" s="864" t="s">
        <v>133</v>
      </c>
      <c r="C117" s="939"/>
      <c r="D117" s="958" t="s">
        <v>109</v>
      </c>
      <c r="E117" s="941"/>
      <c r="F117" s="941"/>
      <c r="G117" s="941"/>
      <c r="H117" s="941"/>
      <c r="I117" s="941"/>
      <c r="J117" s="941"/>
      <c r="K117" s="941"/>
      <c r="L117" s="941"/>
      <c r="M117" s="941"/>
      <c r="N117" s="941"/>
      <c r="O117" s="941"/>
      <c r="P117" s="647"/>
    </row>
    <row r="118" spans="2:16" x14ac:dyDescent="0.45">
      <c r="B118" s="146"/>
      <c r="C118" s="147"/>
      <c r="D118" s="147"/>
      <c r="E118" s="147"/>
      <c r="F118" s="147"/>
      <c r="G118" s="147"/>
      <c r="H118" s="147"/>
      <c r="I118" s="147"/>
      <c r="J118" s="147"/>
      <c r="K118" s="147"/>
      <c r="L118" s="147"/>
      <c r="M118" s="147"/>
      <c r="N118" s="147"/>
      <c r="O118" s="147"/>
      <c r="P118" s="130"/>
    </row>
    <row r="119" spans="2:16" x14ac:dyDescent="0.45">
      <c r="B119" s="157"/>
      <c r="C119" s="173" t="s">
        <v>111</v>
      </c>
      <c r="D119" s="1"/>
      <c r="E119" s="173" t="s">
        <v>112</v>
      </c>
      <c r="F119" s="644"/>
      <c r="G119" s="644" t="s">
        <v>113</v>
      </c>
      <c r="H119" s="644"/>
      <c r="I119" s="644"/>
      <c r="J119" s="644"/>
      <c r="K119" s="644"/>
      <c r="L119" s="644"/>
      <c r="M119" s="644"/>
      <c r="N119" s="644"/>
      <c r="O119" s="644"/>
      <c r="P119" s="151"/>
    </row>
    <row r="120" spans="2:16" x14ac:dyDescent="0.45">
      <c r="B120" s="158"/>
      <c r="C120" s="644"/>
      <c r="D120" s="644"/>
      <c r="E120" s="644"/>
      <c r="F120" s="644"/>
      <c r="G120" s="644"/>
      <c r="H120" s="644"/>
      <c r="I120" s="644"/>
      <c r="J120" s="644"/>
      <c r="K120" s="644"/>
      <c r="L120" s="644"/>
      <c r="M120" s="644"/>
      <c r="N120" s="644"/>
      <c r="O120" s="644"/>
      <c r="P120" s="151"/>
    </row>
    <row r="121" spans="2:16" x14ac:dyDescent="0.45">
      <c r="B121" s="243"/>
      <c r="C121" s="242"/>
      <c r="D121" s="242"/>
      <c r="E121" s="242"/>
      <c r="F121" s="242"/>
      <c r="G121" s="242"/>
      <c r="H121" s="242"/>
      <c r="I121" s="242"/>
      <c r="J121" s="242"/>
      <c r="K121" s="242"/>
      <c r="L121" s="242"/>
      <c r="M121" s="242"/>
      <c r="N121" s="242"/>
      <c r="O121" s="242"/>
      <c r="P121" s="241"/>
    </row>
    <row r="122" spans="2:16" ht="27.75" x14ac:dyDescent="0.45">
      <c r="B122" s="240" t="s">
        <v>110</v>
      </c>
      <c r="C122" s="583">
        <v>0</v>
      </c>
      <c r="D122" s="643"/>
      <c r="E122" s="583">
        <v>0</v>
      </c>
      <c r="F122" s="643"/>
      <c r="G122" s="583">
        <v>0</v>
      </c>
      <c r="H122" s="643"/>
      <c r="I122" s="643"/>
      <c r="J122" s="643"/>
      <c r="K122" s="643"/>
      <c r="L122" s="643"/>
      <c r="M122" s="643"/>
      <c r="N122" s="643"/>
      <c r="O122" s="643"/>
      <c r="P122" s="185"/>
    </row>
    <row r="123" spans="2:16" x14ac:dyDescent="0.45">
      <c r="B123" s="239"/>
      <c r="C123" s="225"/>
      <c r="D123" s="225"/>
      <c r="E123" s="225"/>
      <c r="F123" s="225"/>
      <c r="G123" s="225"/>
      <c r="H123" s="225"/>
      <c r="I123" s="225"/>
      <c r="J123" s="225"/>
      <c r="K123" s="225"/>
      <c r="L123" s="225"/>
      <c r="M123" s="225"/>
      <c r="N123" s="225"/>
      <c r="O123" s="225"/>
      <c r="P123" s="238"/>
    </row>
  </sheetData>
  <mergeCells count="31">
    <mergeCell ref="B98:C98"/>
    <mergeCell ref="D98:O98"/>
    <mergeCell ref="B114:B116"/>
    <mergeCell ref="B117:C117"/>
    <mergeCell ref="D117:O117"/>
    <mergeCell ref="B84:B85"/>
    <mergeCell ref="M85:N85"/>
    <mergeCell ref="O85:P85"/>
    <mergeCell ref="B63:C63"/>
    <mergeCell ref="D63:O63"/>
    <mergeCell ref="B69:C69"/>
    <mergeCell ref="D69:O69"/>
    <mergeCell ref="B71:B72"/>
    <mergeCell ref="M72:N72"/>
    <mergeCell ref="O72:P72"/>
    <mergeCell ref="B82:C82"/>
    <mergeCell ref="D82:O82"/>
    <mergeCell ref="B33:C34"/>
    <mergeCell ref="D33:P34"/>
    <mergeCell ref="B9:C9"/>
    <mergeCell ref="D9:O9"/>
    <mergeCell ref="B16:C16"/>
    <mergeCell ref="D16:O16"/>
    <mergeCell ref="B23:C23"/>
    <mergeCell ref="D23:P23"/>
    <mergeCell ref="C2:F2"/>
    <mergeCell ref="H2:J2"/>
    <mergeCell ref="N2:O2"/>
    <mergeCell ref="B3:P3"/>
    <mergeCell ref="B4:C5"/>
    <mergeCell ref="D4:P5"/>
  </mergeCells>
  <conditionalFormatting sqref="D103">
    <cfRule type="cellIs" dxfId="29" priority="21" operator="equal">
      <formula>0</formula>
    </cfRule>
  </conditionalFormatting>
  <conditionalFormatting sqref="C103">
    <cfRule type="cellIs" dxfId="28" priority="22" operator="equal">
      <formula>0</formula>
    </cfRule>
  </conditionalFormatting>
  <conditionalFormatting sqref="C21:O21">
    <cfRule type="cellIs" dxfId="27" priority="17" operator="equal">
      <formula>0</formula>
    </cfRule>
  </conditionalFormatting>
  <conditionalFormatting sqref="C115">
    <cfRule type="cellIs" dxfId="26" priority="30" operator="equal">
      <formula>0</formula>
    </cfRule>
  </conditionalFormatting>
  <conditionalFormatting sqref="D115">
    <cfRule type="cellIs" dxfId="25" priority="29" operator="equal">
      <formula>0</formula>
    </cfRule>
  </conditionalFormatting>
  <conditionalFormatting sqref="C112">
    <cfRule type="cellIs" dxfId="24" priority="28" operator="equal">
      <formula>0</formula>
    </cfRule>
  </conditionalFormatting>
  <conditionalFormatting sqref="D112">
    <cfRule type="cellIs" dxfId="23" priority="27" operator="equal">
      <formula>0</formula>
    </cfRule>
  </conditionalFormatting>
  <conditionalFormatting sqref="C109">
    <cfRule type="cellIs" dxfId="22" priority="26" operator="equal">
      <formula>0</formula>
    </cfRule>
  </conditionalFormatting>
  <conditionalFormatting sqref="D109">
    <cfRule type="cellIs" dxfId="21" priority="25" operator="equal">
      <formula>0</formula>
    </cfRule>
  </conditionalFormatting>
  <conditionalFormatting sqref="C106">
    <cfRule type="cellIs" dxfId="20" priority="24" operator="equal">
      <formula>0</formula>
    </cfRule>
  </conditionalFormatting>
  <conditionalFormatting sqref="D106">
    <cfRule type="cellIs" dxfId="19" priority="23" operator="equal">
      <formula>0</formula>
    </cfRule>
  </conditionalFormatting>
  <conditionalFormatting sqref="C11:O11">
    <cfRule type="cellIs" dxfId="18" priority="20" operator="equal">
      <formula>0</formula>
    </cfRule>
  </conditionalFormatting>
  <conditionalFormatting sqref="C14:O14">
    <cfRule type="cellIs" dxfId="17" priority="19" operator="equal">
      <formula>0</formula>
    </cfRule>
  </conditionalFormatting>
  <conditionalFormatting sqref="C18:O18">
    <cfRule type="cellIs" dxfId="16" priority="18" operator="equal">
      <formula>0</formula>
    </cfRule>
  </conditionalFormatting>
  <conditionalFormatting sqref="C25:E25">
    <cfRule type="cellIs" dxfId="15" priority="16" operator="equal">
      <formula>0</formula>
    </cfRule>
  </conditionalFormatting>
  <conditionalFormatting sqref="C28:E28">
    <cfRule type="cellIs" dxfId="14" priority="15" operator="equal">
      <formula>0</formula>
    </cfRule>
  </conditionalFormatting>
  <conditionalFormatting sqref="C39:O39">
    <cfRule type="cellIs" dxfId="13" priority="14" operator="equal">
      <formula>0</formula>
    </cfRule>
  </conditionalFormatting>
  <conditionalFormatting sqref="C42:O42">
    <cfRule type="cellIs" dxfId="12" priority="13" operator="equal">
      <formula>0</formula>
    </cfRule>
  </conditionalFormatting>
  <conditionalFormatting sqref="C48:O48">
    <cfRule type="cellIs" dxfId="11" priority="12" operator="equal">
      <formula>0</formula>
    </cfRule>
  </conditionalFormatting>
  <conditionalFormatting sqref="C51:O51">
    <cfRule type="cellIs" dxfId="10" priority="11" operator="equal">
      <formula>0</formula>
    </cfRule>
  </conditionalFormatting>
  <conditionalFormatting sqref="C57:O57">
    <cfRule type="cellIs" dxfId="9" priority="10" operator="equal">
      <formula>0</formula>
    </cfRule>
  </conditionalFormatting>
  <conditionalFormatting sqref="C60:O60">
    <cfRule type="cellIs" dxfId="8" priority="9" operator="equal">
      <formula>0</formula>
    </cfRule>
  </conditionalFormatting>
  <conditionalFormatting sqref="C74:L74">
    <cfRule type="cellIs" dxfId="7" priority="8" operator="equal">
      <formula>0</formula>
    </cfRule>
  </conditionalFormatting>
  <conditionalFormatting sqref="C77:L77">
    <cfRule type="cellIs" dxfId="6" priority="7" operator="equal">
      <formula>0</formula>
    </cfRule>
  </conditionalFormatting>
  <conditionalFormatting sqref="C87:L87">
    <cfRule type="cellIs" dxfId="5" priority="6" operator="equal">
      <formula>0</formula>
    </cfRule>
  </conditionalFormatting>
  <conditionalFormatting sqref="C90:L90">
    <cfRule type="cellIs" dxfId="4" priority="5" operator="equal">
      <formula>0</formula>
    </cfRule>
  </conditionalFormatting>
  <conditionalFormatting sqref="C93">
    <cfRule type="cellIs" dxfId="3" priority="4" operator="equal">
      <formula>0</formula>
    </cfRule>
  </conditionalFormatting>
  <conditionalFormatting sqref="C122">
    <cfRule type="cellIs" dxfId="2" priority="3" operator="equal">
      <formula>0</formula>
    </cfRule>
  </conditionalFormatting>
  <conditionalFormatting sqref="E122">
    <cfRule type="cellIs" dxfId="1" priority="2" operator="equal">
      <formula>0</formula>
    </cfRule>
  </conditionalFormatting>
  <conditionalFormatting sqref="G122">
    <cfRule type="cellIs" dxfId="0" priority="1" operator="equal">
      <formula>0</formula>
    </cfRule>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28F85-AE61-4868-8BB6-55D2B96E524F}">
  <dimension ref="A1:AG50"/>
  <sheetViews>
    <sheetView showGridLines="0" workbookViewId="0">
      <pane xSplit="1" ySplit="1" topLeftCell="B2" activePane="bottomRight" state="frozen"/>
      <selection pane="topRight" activeCell="B1" sqref="B1"/>
      <selection pane="bottomLeft" activeCell="A2" sqref="A2"/>
      <selection pane="bottomRight" activeCell="C9" sqref="C9"/>
    </sheetView>
  </sheetViews>
  <sheetFormatPr defaultRowHeight="14.25" x14ac:dyDescent="0.45"/>
  <cols>
    <col min="1" max="1" width="13.6640625" bestFit="1" customWidth="1"/>
    <col min="2" max="4" width="16.9296875" bestFit="1" customWidth="1"/>
    <col min="5" max="5" width="11.53125" bestFit="1" customWidth="1"/>
    <col min="6" max="6" width="10.53125" bestFit="1" customWidth="1"/>
    <col min="8" max="8" width="6" bestFit="1" customWidth="1"/>
    <col min="9" max="9" width="5.3984375" bestFit="1" customWidth="1"/>
    <col min="10" max="10" width="3.3984375" bestFit="1" customWidth="1"/>
    <col min="11" max="11" width="5.6640625" bestFit="1" customWidth="1"/>
    <col min="12" max="12" width="7.19921875" bestFit="1" customWidth="1"/>
    <col min="13" max="17" width="8.1328125" bestFit="1" customWidth="1"/>
    <col min="18" max="18" width="8.796875" bestFit="1" customWidth="1"/>
    <col min="19" max="23" width="8.73046875" bestFit="1" customWidth="1"/>
    <col min="24" max="24" width="8.796875" bestFit="1" customWidth="1"/>
    <col min="25" max="30" width="8.9296875" bestFit="1" customWidth="1"/>
    <col min="31" max="33" width="7.9296875" bestFit="1" customWidth="1"/>
  </cols>
  <sheetData>
    <row r="1" spans="1:33" s="711" customFormat="1" ht="78.75" x14ac:dyDescent="0.45">
      <c r="A1" s="710" t="s">
        <v>159</v>
      </c>
      <c r="B1" s="710" t="s">
        <v>160</v>
      </c>
      <c r="C1" s="710" t="s">
        <v>233</v>
      </c>
      <c r="D1" s="710" t="s">
        <v>1284</v>
      </c>
      <c r="E1" s="710" t="s">
        <v>235</v>
      </c>
      <c r="F1" s="710" t="s">
        <v>70</v>
      </c>
      <c r="G1" s="710" t="s">
        <v>2</v>
      </c>
      <c r="H1" s="710" t="s">
        <v>42</v>
      </c>
      <c r="I1" s="710" t="s">
        <v>43</v>
      </c>
      <c r="J1" s="710" t="s">
        <v>2095</v>
      </c>
      <c r="K1" s="710" t="s">
        <v>45</v>
      </c>
      <c r="L1" s="710" t="s">
        <v>2096</v>
      </c>
      <c r="M1" s="710" t="s">
        <v>2097</v>
      </c>
      <c r="N1" s="710" t="s">
        <v>2098</v>
      </c>
      <c r="O1" s="710" t="s">
        <v>2099</v>
      </c>
      <c r="P1" s="710" t="s">
        <v>2100</v>
      </c>
      <c r="Q1" s="710" t="s">
        <v>2101</v>
      </c>
      <c r="R1" s="710" t="s">
        <v>2102</v>
      </c>
      <c r="S1" s="710" t="s">
        <v>2103</v>
      </c>
      <c r="T1" s="710" t="s">
        <v>2104</v>
      </c>
      <c r="U1" s="710" t="s">
        <v>2105</v>
      </c>
      <c r="V1" s="710" t="s">
        <v>2106</v>
      </c>
      <c r="W1" s="710" t="s">
        <v>2107</v>
      </c>
      <c r="X1" s="710" t="s">
        <v>2108</v>
      </c>
      <c r="Y1" s="710" t="s">
        <v>2109</v>
      </c>
      <c r="Z1" s="710" t="s">
        <v>2110</v>
      </c>
      <c r="AA1" s="710" t="s">
        <v>2111</v>
      </c>
      <c r="AB1" s="710" t="s">
        <v>2112</v>
      </c>
      <c r="AC1" s="710" t="s">
        <v>2113</v>
      </c>
      <c r="AD1" s="710" t="s">
        <v>2114</v>
      </c>
      <c r="AE1" s="710" t="s">
        <v>281</v>
      </c>
      <c r="AF1" s="710" t="s">
        <v>282</v>
      </c>
      <c r="AG1" s="710" t="s">
        <v>283</v>
      </c>
    </row>
    <row r="2" spans="1:33" ht="15.75" x14ac:dyDescent="0.6">
      <c r="A2" s="709" t="s">
        <v>2115</v>
      </c>
      <c r="B2" s="709" t="s">
        <v>221</v>
      </c>
      <c r="C2" s="709" t="s">
        <v>359</v>
      </c>
      <c r="D2" s="709" t="s">
        <v>2116</v>
      </c>
      <c r="E2" s="709">
        <v>38</v>
      </c>
      <c r="F2" s="709" t="s">
        <v>71</v>
      </c>
      <c r="G2" s="709">
        <v>21</v>
      </c>
      <c r="H2" s="709">
        <v>0</v>
      </c>
      <c r="I2" s="709">
        <v>0</v>
      </c>
      <c r="J2" s="709">
        <v>0</v>
      </c>
      <c r="K2" s="709">
        <v>21</v>
      </c>
      <c r="L2" s="709">
        <v>0</v>
      </c>
      <c r="M2" s="709">
        <v>0</v>
      </c>
      <c r="N2" s="709">
        <v>0</v>
      </c>
      <c r="O2" s="709">
        <v>0</v>
      </c>
      <c r="P2" s="709">
        <v>0</v>
      </c>
      <c r="Q2" s="709">
        <v>0</v>
      </c>
      <c r="R2" s="709">
        <v>0</v>
      </c>
      <c r="S2" s="709">
        <v>0</v>
      </c>
      <c r="T2" s="709">
        <v>0</v>
      </c>
      <c r="U2" s="709">
        <v>0</v>
      </c>
      <c r="V2" s="709">
        <v>21</v>
      </c>
      <c r="W2" s="709">
        <v>0</v>
      </c>
      <c r="X2" s="709">
        <v>21</v>
      </c>
      <c r="Y2" s="709">
        <v>0</v>
      </c>
      <c r="Z2" s="709">
        <v>0</v>
      </c>
      <c r="AA2" s="709">
        <v>0</v>
      </c>
      <c r="AB2" s="709">
        <v>0</v>
      </c>
      <c r="AC2" s="709">
        <v>0</v>
      </c>
      <c r="AD2" s="709">
        <v>0</v>
      </c>
      <c r="AE2" s="709">
        <v>0</v>
      </c>
      <c r="AF2" s="709">
        <v>0</v>
      </c>
      <c r="AG2" s="709">
        <v>0</v>
      </c>
    </row>
    <row r="3" spans="1:33" ht="15.75" x14ac:dyDescent="0.6">
      <c r="A3" s="709" t="s">
        <v>2115</v>
      </c>
      <c r="B3" s="709" t="s">
        <v>221</v>
      </c>
      <c r="C3" s="709" t="s">
        <v>222</v>
      </c>
      <c r="D3" s="709" t="s">
        <v>2117</v>
      </c>
      <c r="E3" s="709">
        <v>67</v>
      </c>
      <c r="F3" s="709" t="s">
        <v>71</v>
      </c>
      <c r="G3" s="709">
        <v>210</v>
      </c>
      <c r="H3" s="709">
        <v>0</v>
      </c>
      <c r="I3" s="709">
        <v>0</v>
      </c>
      <c r="J3" s="709">
        <v>0</v>
      </c>
      <c r="K3" s="709">
        <v>210</v>
      </c>
      <c r="L3" s="709">
        <v>0</v>
      </c>
      <c r="M3" s="709">
        <v>0</v>
      </c>
      <c r="N3" s="709">
        <v>0</v>
      </c>
      <c r="O3" s="709">
        <v>0</v>
      </c>
      <c r="P3" s="709">
        <v>0</v>
      </c>
      <c r="Q3" s="709">
        <v>0</v>
      </c>
      <c r="R3" s="709">
        <v>0</v>
      </c>
      <c r="S3" s="709">
        <v>0</v>
      </c>
      <c r="T3" s="709">
        <v>0</v>
      </c>
      <c r="U3" s="709">
        <v>0</v>
      </c>
      <c r="V3" s="709">
        <v>210</v>
      </c>
      <c r="W3" s="709">
        <v>0</v>
      </c>
      <c r="X3" s="709">
        <v>210</v>
      </c>
      <c r="Y3" s="709">
        <v>0</v>
      </c>
      <c r="Z3" s="709">
        <v>0</v>
      </c>
      <c r="AA3" s="709">
        <v>0</v>
      </c>
      <c r="AB3" s="709">
        <v>0</v>
      </c>
      <c r="AC3" s="709">
        <v>0</v>
      </c>
      <c r="AD3" s="709">
        <v>0</v>
      </c>
      <c r="AE3" s="709">
        <v>0</v>
      </c>
      <c r="AF3" s="709">
        <v>0</v>
      </c>
      <c r="AG3" s="709">
        <v>0</v>
      </c>
    </row>
    <row r="4" spans="1:33" ht="15.75" x14ac:dyDescent="0.6">
      <c r="A4" s="709" t="s">
        <v>2115</v>
      </c>
      <c r="B4" s="709" t="s">
        <v>221</v>
      </c>
      <c r="C4" s="709" t="s">
        <v>222</v>
      </c>
      <c r="D4" s="709" t="s">
        <v>222</v>
      </c>
      <c r="E4" s="709">
        <v>69</v>
      </c>
      <c r="F4" s="709" t="s">
        <v>71</v>
      </c>
      <c r="G4" s="709">
        <v>117</v>
      </c>
      <c r="H4" s="709">
        <v>0</v>
      </c>
      <c r="I4" s="709">
        <v>0</v>
      </c>
      <c r="J4" s="709">
        <v>0</v>
      </c>
      <c r="K4" s="709">
        <v>117</v>
      </c>
      <c r="L4" s="709">
        <v>0</v>
      </c>
      <c r="M4" s="709">
        <v>0</v>
      </c>
      <c r="N4" s="709">
        <v>0</v>
      </c>
      <c r="O4" s="709">
        <v>0</v>
      </c>
      <c r="P4" s="709">
        <v>8</v>
      </c>
      <c r="Q4" s="709">
        <v>0</v>
      </c>
      <c r="R4" s="709">
        <v>8</v>
      </c>
      <c r="S4" s="709">
        <v>0</v>
      </c>
      <c r="T4" s="709">
        <v>0</v>
      </c>
      <c r="U4" s="709">
        <v>0</v>
      </c>
      <c r="V4" s="709">
        <v>109</v>
      </c>
      <c r="W4" s="709">
        <v>0</v>
      </c>
      <c r="X4" s="709">
        <v>109</v>
      </c>
      <c r="Y4" s="709">
        <v>0</v>
      </c>
      <c r="Z4" s="709">
        <v>0</v>
      </c>
      <c r="AA4" s="709">
        <v>0</v>
      </c>
      <c r="AB4" s="709">
        <v>0</v>
      </c>
      <c r="AC4" s="709">
        <v>0</v>
      </c>
      <c r="AD4" s="709">
        <v>0</v>
      </c>
      <c r="AE4" s="709">
        <v>0</v>
      </c>
      <c r="AF4" s="709">
        <v>0</v>
      </c>
      <c r="AG4" s="709">
        <v>0</v>
      </c>
    </row>
    <row r="5" spans="1:33" ht="15.75" x14ac:dyDescent="0.6">
      <c r="A5" s="709" t="s">
        <v>2115</v>
      </c>
      <c r="B5" s="709" t="s">
        <v>221</v>
      </c>
      <c r="C5" s="709" t="s">
        <v>224</v>
      </c>
      <c r="D5" s="709" t="s">
        <v>1352</v>
      </c>
      <c r="E5" s="709">
        <v>73</v>
      </c>
      <c r="F5" s="709" t="s">
        <v>71</v>
      </c>
      <c r="G5" s="709">
        <v>503</v>
      </c>
      <c r="H5" s="709">
        <v>0</v>
      </c>
      <c r="I5" s="709">
        <v>0</v>
      </c>
      <c r="J5" s="709">
        <v>0</v>
      </c>
      <c r="K5" s="709">
        <v>503</v>
      </c>
      <c r="L5" s="709">
        <v>0</v>
      </c>
      <c r="M5" s="709">
        <v>0</v>
      </c>
      <c r="N5" s="709">
        <v>0</v>
      </c>
      <c r="O5" s="709">
        <v>0</v>
      </c>
      <c r="P5" s="709">
        <v>34</v>
      </c>
      <c r="Q5" s="709">
        <v>0</v>
      </c>
      <c r="R5" s="709">
        <v>34</v>
      </c>
      <c r="S5" s="709">
        <v>0</v>
      </c>
      <c r="T5" s="709">
        <v>0</v>
      </c>
      <c r="U5" s="709">
        <v>0</v>
      </c>
      <c r="V5" s="709">
        <v>468</v>
      </c>
      <c r="W5" s="709">
        <v>0</v>
      </c>
      <c r="X5" s="709">
        <v>468</v>
      </c>
      <c r="Y5" s="709">
        <v>0</v>
      </c>
      <c r="Z5" s="709">
        <v>0</v>
      </c>
      <c r="AA5" s="709">
        <v>0</v>
      </c>
      <c r="AB5" s="709">
        <v>0</v>
      </c>
      <c r="AC5" s="709">
        <v>0</v>
      </c>
      <c r="AD5" s="709">
        <v>0</v>
      </c>
      <c r="AE5" s="709">
        <v>0</v>
      </c>
      <c r="AF5" s="709">
        <v>0</v>
      </c>
      <c r="AG5" s="709">
        <v>0</v>
      </c>
    </row>
    <row r="6" spans="1:33" ht="15.75" x14ac:dyDescent="0.6">
      <c r="A6" s="709" t="s">
        <v>2115</v>
      </c>
      <c r="B6" s="709" t="s">
        <v>221</v>
      </c>
      <c r="C6" s="709" t="s">
        <v>224</v>
      </c>
      <c r="D6" s="709" t="s">
        <v>1355</v>
      </c>
      <c r="E6" s="709">
        <v>77</v>
      </c>
      <c r="F6" s="709" t="s">
        <v>71</v>
      </c>
      <c r="G6" s="709">
        <v>2323</v>
      </c>
      <c r="H6" s="709">
        <v>0</v>
      </c>
      <c r="I6" s="709">
        <v>210</v>
      </c>
      <c r="J6" s="709">
        <v>0</v>
      </c>
      <c r="K6" s="709">
        <v>2113</v>
      </c>
      <c r="L6" s="709">
        <v>0</v>
      </c>
      <c r="M6" s="709">
        <v>0</v>
      </c>
      <c r="N6" s="709">
        <v>22</v>
      </c>
      <c r="O6" s="709">
        <v>0</v>
      </c>
      <c r="P6" s="709">
        <v>51</v>
      </c>
      <c r="Q6" s="709">
        <v>0</v>
      </c>
      <c r="R6" s="709">
        <v>73</v>
      </c>
      <c r="S6" s="709">
        <v>0</v>
      </c>
      <c r="T6" s="709">
        <v>188</v>
      </c>
      <c r="U6" s="709">
        <v>0</v>
      </c>
      <c r="V6" s="709">
        <v>2062</v>
      </c>
      <c r="W6" s="709">
        <v>0</v>
      </c>
      <c r="X6" s="709">
        <v>2250</v>
      </c>
      <c r="Y6" s="709">
        <v>0</v>
      </c>
      <c r="Z6" s="709">
        <v>0</v>
      </c>
      <c r="AA6" s="709">
        <v>0</v>
      </c>
      <c r="AB6" s="709">
        <v>0</v>
      </c>
      <c r="AC6" s="709">
        <v>0</v>
      </c>
      <c r="AD6" s="709">
        <v>0</v>
      </c>
      <c r="AE6" s="709">
        <v>0</v>
      </c>
      <c r="AF6" s="709">
        <v>0</v>
      </c>
      <c r="AG6" s="709">
        <v>0</v>
      </c>
    </row>
    <row r="7" spans="1:33" ht="15.75" x14ac:dyDescent="0.6">
      <c r="A7" s="709" t="s">
        <v>2115</v>
      </c>
      <c r="B7" s="709" t="s">
        <v>221</v>
      </c>
      <c r="C7" s="709" t="s">
        <v>288</v>
      </c>
      <c r="D7" s="709" t="s">
        <v>1353</v>
      </c>
      <c r="E7" s="709">
        <v>78</v>
      </c>
      <c r="F7" s="709" t="s">
        <v>71</v>
      </c>
      <c r="G7" s="709">
        <v>35</v>
      </c>
      <c r="H7" s="709">
        <v>0</v>
      </c>
      <c r="I7" s="709">
        <v>18</v>
      </c>
      <c r="J7" s="709">
        <v>0</v>
      </c>
      <c r="K7" s="709">
        <v>17</v>
      </c>
      <c r="L7" s="709">
        <v>0</v>
      </c>
      <c r="M7" s="709">
        <v>0</v>
      </c>
      <c r="N7" s="709">
        <v>0</v>
      </c>
      <c r="O7" s="709">
        <v>0</v>
      </c>
      <c r="P7" s="709">
        <v>2</v>
      </c>
      <c r="Q7" s="709">
        <v>0</v>
      </c>
      <c r="R7" s="709">
        <v>2</v>
      </c>
      <c r="S7" s="709">
        <v>0</v>
      </c>
      <c r="T7" s="709">
        <v>18</v>
      </c>
      <c r="U7" s="709">
        <v>0</v>
      </c>
      <c r="V7" s="709">
        <v>12</v>
      </c>
      <c r="W7" s="709">
        <v>0</v>
      </c>
      <c r="X7" s="709">
        <v>30</v>
      </c>
      <c r="Y7" s="709">
        <v>0</v>
      </c>
      <c r="Z7" s="709">
        <v>0</v>
      </c>
      <c r="AA7" s="709">
        <v>0</v>
      </c>
      <c r="AB7" s="709">
        <v>0</v>
      </c>
      <c r="AC7" s="709">
        <v>0</v>
      </c>
      <c r="AD7" s="709">
        <v>0</v>
      </c>
      <c r="AE7" s="709">
        <v>0</v>
      </c>
      <c r="AF7" s="709">
        <v>0</v>
      </c>
      <c r="AG7" s="709">
        <v>0</v>
      </c>
    </row>
    <row r="8" spans="1:33" ht="15.75" x14ac:dyDescent="0.6">
      <c r="A8" s="709" t="s">
        <v>2115</v>
      </c>
      <c r="B8" s="709" t="s">
        <v>221</v>
      </c>
      <c r="C8" s="709" t="s">
        <v>288</v>
      </c>
      <c r="D8" s="709" t="s">
        <v>2118</v>
      </c>
      <c r="E8" s="709">
        <v>81</v>
      </c>
      <c r="F8" s="709" t="s">
        <v>71</v>
      </c>
      <c r="G8" s="709">
        <v>391</v>
      </c>
      <c r="H8" s="709">
        <v>0</v>
      </c>
      <c r="I8" s="709">
        <v>391</v>
      </c>
      <c r="J8" s="709">
        <v>0</v>
      </c>
      <c r="K8" s="709">
        <v>0</v>
      </c>
      <c r="L8" s="709">
        <v>0</v>
      </c>
      <c r="M8" s="709">
        <v>0</v>
      </c>
      <c r="N8" s="709">
        <v>45</v>
      </c>
      <c r="O8" s="709">
        <v>0</v>
      </c>
      <c r="P8" s="709">
        <v>0</v>
      </c>
      <c r="Q8" s="709">
        <v>0</v>
      </c>
      <c r="R8" s="709">
        <v>45</v>
      </c>
      <c r="S8" s="709">
        <v>0</v>
      </c>
      <c r="T8" s="709">
        <v>346</v>
      </c>
      <c r="U8" s="709">
        <v>0</v>
      </c>
      <c r="V8" s="709">
        <v>0</v>
      </c>
      <c r="W8" s="709">
        <v>0</v>
      </c>
      <c r="X8" s="709">
        <v>346</v>
      </c>
      <c r="Y8" s="709">
        <v>0</v>
      </c>
      <c r="Z8" s="709">
        <v>0</v>
      </c>
      <c r="AA8" s="709">
        <v>0</v>
      </c>
      <c r="AB8" s="709">
        <v>0</v>
      </c>
      <c r="AC8" s="709">
        <v>0</v>
      </c>
      <c r="AD8" s="709">
        <v>0</v>
      </c>
      <c r="AE8" s="709">
        <v>0</v>
      </c>
      <c r="AF8" s="709">
        <v>0</v>
      </c>
      <c r="AG8" s="709">
        <v>0</v>
      </c>
    </row>
    <row r="9" spans="1:33" ht="15.75" x14ac:dyDescent="0.6">
      <c r="A9" s="709" t="s">
        <v>2115</v>
      </c>
      <c r="B9" s="709" t="s">
        <v>221</v>
      </c>
      <c r="C9" s="709" t="s">
        <v>229</v>
      </c>
      <c r="D9" s="709" t="s">
        <v>2119</v>
      </c>
      <c r="E9" s="709">
        <v>117</v>
      </c>
      <c r="F9" s="709" t="s">
        <v>71</v>
      </c>
      <c r="G9" s="709">
        <v>512</v>
      </c>
      <c r="H9" s="709">
        <v>0</v>
      </c>
      <c r="I9" s="709">
        <v>0</v>
      </c>
      <c r="J9" s="709">
        <v>0</v>
      </c>
      <c r="K9" s="709">
        <v>512</v>
      </c>
      <c r="L9" s="709">
        <v>0</v>
      </c>
      <c r="M9" s="709">
        <v>0</v>
      </c>
      <c r="N9" s="709">
        <v>0</v>
      </c>
      <c r="O9" s="709">
        <v>0</v>
      </c>
      <c r="P9" s="709">
        <v>0</v>
      </c>
      <c r="Q9" s="709">
        <v>0</v>
      </c>
      <c r="R9" s="709">
        <v>0</v>
      </c>
      <c r="S9" s="709">
        <v>0</v>
      </c>
      <c r="T9" s="709">
        <v>0</v>
      </c>
      <c r="U9" s="709">
        <v>0</v>
      </c>
      <c r="V9" s="709">
        <v>512</v>
      </c>
      <c r="W9" s="709">
        <v>0</v>
      </c>
      <c r="X9" s="709">
        <v>512</v>
      </c>
      <c r="Y9" s="709">
        <v>0</v>
      </c>
      <c r="Z9" s="709">
        <v>0</v>
      </c>
      <c r="AA9" s="709">
        <v>0</v>
      </c>
      <c r="AB9" s="709">
        <v>0</v>
      </c>
      <c r="AC9" s="709">
        <v>0</v>
      </c>
      <c r="AD9" s="709">
        <v>0</v>
      </c>
      <c r="AE9" s="709">
        <v>0</v>
      </c>
      <c r="AF9" s="709">
        <v>0</v>
      </c>
      <c r="AG9" s="709">
        <v>0</v>
      </c>
    </row>
    <row r="10" spans="1:33" ht="15.75" x14ac:dyDescent="0.6">
      <c r="A10" s="709" t="s">
        <v>2115</v>
      </c>
      <c r="B10" s="709" t="s">
        <v>221</v>
      </c>
      <c r="C10" s="709" t="s">
        <v>231</v>
      </c>
      <c r="D10" s="709" t="s">
        <v>2120</v>
      </c>
      <c r="E10" s="709">
        <v>128</v>
      </c>
      <c r="F10" s="709" t="s">
        <v>71</v>
      </c>
      <c r="G10" s="709">
        <v>329</v>
      </c>
      <c r="H10" s="709">
        <v>0</v>
      </c>
      <c r="I10" s="709">
        <v>16</v>
      </c>
      <c r="J10" s="709">
        <v>0</v>
      </c>
      <c r="K10" s="709">
        <v>313</v>
      </c>
      <c r="L10" s="709">
        <v>0</v>
      </c>
      <c r="M10" s="709">
        <v>0</v>
      </c>
      <c r="N10" s="709">
        <v>1</v>
      </c>
      <c r="O10" s="709">
        <v>0</v>
      </c>
      <c r="P10" s="709">
        <v>0</v>
      </c>
      <c r="Q10" s="709">
        <v>0</v>
      </c>
      <c r="R10" s="709">
        <v>1</v>
      </c>
      <c r="S10" s="709">
        <v>0</v>
      </c>
      <c r="T10" s="709">
        <v>15</v>
      </c>
      <c r="U10" s="709">
        <v>0</v>
      </c>
      <c r="V10" s="709">
        <v>313</v>
      </c>
      <c r="W10" s="709">
        <v>0</v>
      </c>
      <c r="X10" s="709">
        <v>328</v>
      </c>
      <c r="Y10" s="709">
        <v>0</v>
      </c>
      <c r="Z10" s="709">
        <v>0</v>
      </c>
      <c r="AA10" s="709">
        <v>0</v>
      </c>
      <c r="AB10" s="709">
        <v>0</v>
      </c>
      <c r="AC10" s="709">
        <v>0</v>
      </c>
      <c r="AD10" s="709">
        <v>0</v>
      </c>
      <c r="AE10" s="709">
        <v>0</v>
      </c>
      <c r="AF10" s="709">
        <v>0</v>
      </c>
      <c r="AG10" s="709">
        <v>0</v>
      </c>
    </row>
    <row r="11" spans="1:33" ht="15.75" x14ac:dyDescent="0.6">
      <c r="A11" s="709" t="s">
        <v>2115</v>
      </c>
      <c r="B11" s="709" t="s">
        <v>221</v>
      </c>
      <c r="C11" s="709" t="s">
        <v>231</v>
      </c>
      <c r="D11" s="709" t="s">
        <v>1377</v>
      </c>
      <c r="E11" s="709">
        <v>131</v>
      </c>
      <c r="F11" s="709" t="s">
        <v>71</v>
      </c>
      <c r="G11" s="709">
        <v>543</v>
      </c>
      <c r="H11" s="709">
        <v>0</v>
      </c>
      <c r="I11" s="709">
        <v>0</v>
      </c>
      <c r="J11" s="709">
        <v>0</v>
      </c>
      <c r="K11" s="709">
        <v>543</v>
      </c>
      <c r="L11" s="709">
        <v>0</v>
      </c>
      <c r="M11" s="709">
        <v>0</v>
      </c>
      <c r="N11" s="709">
        <v>0</v>
      </c>
      <c r="O11" s="709">
        <v>0</v>
      </c>
      <c r="P11" s="709">
        <v>30</v>
      </c>
      <c r="Q11" s="709">
        <v>0</v>
      </c>
      <c r="R11" s="709">
        <v>30</v>
      </c>
      <c r="S11" s="709">
        <v>0</v>
      </c>
      <c r="T11" s="709">
        <v>0</v>
      </c>
      <c r="U11" s="709">
        <v>0</v>
      </c>
      <c r="V11" s="709">
        <v>513</v>
      </c>
      <c r="W11" s="709">
        <v>0</v>
      </c>
      <c r="X11" s="709">
        <v>513</v>
      </c>
      <c r="Y11" s="709">
        <v>0</v>
      </c>
      <c r="Z11" s="709">
        <v>0</v>
      </c>
      <c r="AA11" s="709">
        <v>0</v>
      </c>
      <c r="AB11" s="709">
        <v>0</v>
      </c>
      <c r="AC11" s="709">
        <v>0</v>
      </c>
      <c r="AD11" s="709">
        <v>0</v>
      </c>
      <c r="AE11" s="709">
        <v>0</v>
      </c>
      <c r="AF11" s="709">
        <v>0</v>
      </c>
      <c r="AG11" s="709">
        <v>0</v>
      </c>
    </row>
    <row r="50" spans="1:33" s="492" customFormat="1" x14ac:dyDescent="0.45">
      <c r="A50" s="632" t="str">
        <f>A2</f>
        <v>Apr-Jun 2021</v>
      </c>
      <c r="B50" s="632" t="s">
        <v>2121</v>
      </c>
      <c r="C50" s="632" t="s">
        <v>2121</v>
      </c>
      <c r="D50" s="632" t="s">
        <v>2121</v>
      </c>
      <c r="E50" s="632">
        <v>11111</v>
      </c>
      <c r="F50" s="632" t="s">
        <v>71</v>
      </c>
      <c r="G50" s="632">
        <f>SUM(G2:G49)</f>
        <v>4984</v>
      </c>
      <c r="H50" s="632">
        <f t="shared" ref="H50:AD50" si="0">SUM(H2:H49)</f>
        <v>0</v>
      </c>
      <c r="I50" s="632">
        <f t="shared" si="0"/>
        <v>635</v>
      </c>
      <c r="J50" s="632">
        <f t="shared" si="0"/>
        <v>0</v>
      </c>
      <c r="K50" s="632">
        <f t="shared" si="0"/>
        <v>4349</v>
      </c>
      <c r="L50" s="632">
        <f t="shared" si="0"/>
        <v>0</v>
      </c>
      <c r="M50" s="632">
        <f t="shared" si="0"/>
        <v>0</v>
      </c>
      <c r="N50" s="632">
        <f t="shared" si="0"/>
        <v>68</v>
      </c>
      <c r="O50" s="632">
        <f t="shared" si="0"/>
        <v>0</v>
      </c>
      <c r="P50" s="632">
        <f t="shared" si="0"/>
        <v>125</v>
      </c>
      <c r="Q50" s="632">
        <f t="shared" si="0"/>
        <v>0</v>
      </c>
      <c r="R50" s="632">
        <f t="shared" si="0"/>
        <v>193</v>
      </c>
      <c r="S50" s="632">
        <f t="shared" si="0"/>
        <v>0</v>
      </c>
      <c r="T50" s="632">
        <f t="shared" si="0"/>
        <v>567</v>
      </c>
      <c r="U50" s="632">
        <f t="shared" si="0"/>
        <v>0</v>
      </c>
      <c r="V50" s="632">
        <f t="shared" si="0"/>
        <v>4220</v>
      </c>
      <c r="W50" s="632">
        <f t="shared" si="0"/>
        <v>0</v>
      </c>
      <c r="X50" s="632">
        <f t="shared" si="0"/>
        <v>4787</v>
      </c>
      <c r="Y50" s="632">
        <f t="shared" si="0"/>
        <v>0</v>
      </c>
      <c r="Z50" s="632">
        <f t="shared" si="0"/>
        <v>0</v>
      </c>
      <c r="AA50" s="632">
        <f t="shared" si="0"/>
        <v>0</v>
      </c>
      <c r="AB50" s="632">
        <f t="shared" si="0"/>
        <v>0</v>
      </c>
      <c r="AC50" s="632">
        <f t="shared" si="0"/>
        <v>0</v>
      </c>
      <c r="AD50" s="632">
        <f t="shared" si="0"/>
        <v>0</v>
      </c>
      <c r="AE50" s="632">
        <v>1</v>
      </c>
      <c r="AF50" s="632">
        <v>1</v>
      </c>
      <c r="AG50" s="633">
        <v>1</v>
      </c>
    </row>
  </sheetData>
  <autoFilter ref="A1:F1" xr:uid="{B8E852B4-AC71-49CD-B940-ADADA5A2E66B}"/>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8B8B-4C4D-4BD2-996D-655C3B3F224D}">
  <dimension ref="A1:BZ50"/>
  <sheetViews>
    <sheetView showGridLines="0" workbookViewId="0">
      <pane xSplit="2" ySplit="1" topLeftCell="C2" activePane="bottomRight" state="frozen"/>
      <selection pane="topRight" activeCell="C1" sqref="C1"/>
      <selection pane="bottomLeft" activeCell="A2" sqref="A2"/>
      <selection pane="bottomRight" activeCell="A10" sqref="A10"/>
    </sheetView>
  </sheetViews>
  <sheetFormatPr defaultRowHeight="14.25" x14ac:dyDescent="0.45"/>
  <sheetData>
    <row r="1" spans="1:78" ht="78.75" x14ac:dyDescent="0.6">
      <c r="A1" s="1164" t="s">
        <v>159</v>
      </c>
      <c r="B1" s="1164" t="s">
        <v>160</v>
      </c>
      <c r="C1" s="1164" t="s">
        <v>233</v>
      </c>
      <c r="D1" s="1164" t="s">
        <v>1284</v>
      </c>
      <c r="E1" s="1164" t="s">
        <v>235</v>
      </c>
      <c r="F1" s="1164" t="s">
        <v>70</v>
      </c>
      <c r="G1" s="1164" t="s">
        <v>2</v>
      </c>
      <c r="H1" s="1164" t="s">
        <v>62</v>
      </c>
      <c r="I1" s="1164" t="s">
        <v>63</v>
      </c>
      <c r="J1" s="1164" t="s">
        <v>537</v>
      </c>
      <c r="K1" s="1164" t="s">
        <v>536</v>
      </c>
      <c r="L1" s="1164" t="s">
        <v>535</v>
      </c>
      <c r="M1" s="1164" t="s">
        <v>534</v>
      </c>
      <c r="N1" s="1164" t="s">
        <v>533</v>
      </c>
      <c r="O1" s="1164" t="s">
        <v>532</v>
      </c>
      <c r="P1" s="1164" t="s">
        <v>531</v>
      </c>
      <c r="Q1" s="1164" t="s">
        <v>530</v>
      </c>
      <c r="R1" s="1164" t="s">
        <v>529</v>
      </c>
      <c r="S1" s="1164" t="s">
        <v>528</v>
      </c>
      <c r="T1" s="1164" t="s">
        <v>527</v>
      </c>
      <c r="U1" s="1164" t="s">
        <v>526</v>
      </c>
      <c r="V1" s="1164" t="s">
        <v>525</v>
      </c>
      <c r="W1" s="1164" t="s">
        <v>524</v>
      </c>
      <c r="X1" s="1164" t="s">
        <v>523</v>
      </c>
      <c r="Y1" s="1164" t="s">
        <v>522</v>
      </c>
      <c r="Z1" s="1164" t="s">
        <v>521</v>
      </c>
      <c r="AA1" s="1164" t="s">
        <v>520</v>
      </c>
      <c r="AB1" s="1164" t="s">
        <v>519</v>
      </c>
      <c r="AC1" s="1164" t="s">
        <v>518</v>
      </c>
      <c r="AD1" s="1164" t="s">
        <v>517</v>
      </c>
      <c r="AE1" s="1164" t="s">
        <v>516</v>
      </c>
      <c r="AF1" s="1164" t="s">
        <v>515</v>
      </c>
      <c r="AG1" s="1164" t="s">
        <v>514</v>
      </c>
      <c r="AH1" s="1164" t="s">
        <v>513</v>
      </c>
      <c r="AI1" s="1164" t="s">
        <v>512</v>
      </c>
      <c r="AJ1" s="1164" t="s">
        <v>511</v>
      </c>
      <c r="AK1" s="1164" t="s">
        <v>510</v>
      </c>
      <c r="AL1" s="1164" t="s">
        <v>509</v>
      </c>
      <c r="AM1" s="1164" t="s">
        <v>508</v>
      </c>
      <c r="AN1" s="1164" t="s">
        <v>507</v>
      </c>
      <c r="AO1" s="1164" t="s">
        <v>506</v>
      </c>
      <c r="AP1" s="1164" t="s">
        <v>505</v>
      </c>
      <c r="AQ1" s="1164" t="s">
        <v>504</v>
      </c>
      <c r="AR1" s="1164" t="s">
        <v>503</v>
      </c>
      <c r="AS1" s="1164" t="s">
        <v>502</v>
      </c>
      <c r="AT1" s="1164" t="s">
        <v>501</v>
      </c>
      <c r="AU1" s="1164" t="s">
        <v>500</v>
      </c>
      <c r="AV1" s="1164" t="s">
        <v>499</v>
      </c>
      <c r="AW1" s="1164" t="s">
        <v>498</v>
      </c>
      <c r="AX1" s="1164" t="s">
        <v>497</v>
      </c>
      <c r="AY1" s="1164" t="s">
        <v>496</v>
      </c>
      <c r="AZ1" s="1164" t="s">
        <v>495</v>
      </c>
      <c r="BA1" s="1164" t="s">
        <v>494</v>
      </c>
      <c r="BB1" s="1164" t="s">
        <v>493</v>
      </c>
      <c r="BC1" s="1164" t="s">
        <v>492</v>
      </c>
      <c r="BD1" s="1164" t="s">
        <v>491</v>
      </c>
      <c r="BE1" s="1164" t="s">
        <v>490</v>
      </c>
      <c r="BF1" s="1164" t="s">
        <v>489</v>
      </c>
      <c r="BG1" s="1164" t="s">
        <v>488</v>
      </c>
      <c r="BH1" s="1164" t="s">
        <v>487</v>
      </c>
      <c r="BI1" s="1164" t="s">
        <v>486</v>
      </c>
      <c r="BJ1" s="1164" t="s">
        <v>485</v>
      </c>
      <c r="BK1" s="1164" t="s">
        <v>484</v>
      </c>
      <c r="BL1" s="1164" t="s">
        <v>483</v>
      </c>
      <c r="BM1" s="1164" t="s">
        <v>482</v>
      </c>
      <c r="BN1" s="1164" t="s">
        <v>481</v>
      </c>
      <c r="BO1" s="1164" t="s">
        <v>480</v>
      </c>
      <c r="BP1" s="1164" t="s">
        <v>479</v>
      </c>
      <c r="BQ1" s="1164" t="s">
        <v>478</v>
      </c>
      <c r="BR1" s="1164" t="s">
        <v>477</v>
      </c>
      <c r="BS1" s="1164" t="s">
        <v>476</v>
      </c>
      <c r="BT1" s="1164" t="s">
        <v>475</v>
      </c>
      <c r="BU1" s="1164" t="s">
        <v>474</v>
      </c>
      <c r="BV1" s="1164" t="s">
        <v>473</v>
      </c>
      <c r="BW1" s="1164" t="s">
        <v>472</v>
      </c>
      <c r="BX1" s="1164" t="s">
        <v>281</v>
      </c>
      <c r="BY1" s="1164" t="s">
        <v>282</v>
      </c>
      <c r="BZ1" s="1164" t="s">
        <v>283</v>
      </c>
    </row>
    <row r="2" spans="1:78" ht="15.75" x14ac:dyDescent="0.6">
      <c r="A2" s="709" t="s">
        <v>2115</v>
      </c>
      <c r="B2" s="709" t="s">
        <v>221</v>
      </c>
      <c r="C2" s="709" t="s">
        <v>224</v>
      </c>
      <c r="D2" s="709" t="s">
        <v>1352</v>
      </c>
      <c r="E2" s="709">
        <v>73</v>
      </c>
      <c r="F2" s="709" t="s">
        <v>71</v>
      </c>
      <c r="G2" s="709">
        <v>11</v>
      </c>
      <c r="H2" s="709">
        <v>0</v>
      </c>
      <c r="I2" s="709">
        <v>11</v>
      </c>
      <c r="J2" s="709">
        <v>0</v>
      </c>
      <c r="K2" s="709">
        <v>0</v>
      </c>
      <c r="L2" s="709">
        <v>0</v>
      </c>
      <c r="M2" s="709">
        <v>0</v>
      </c>
      <c r="N2" s="709">
        <v>0</v>
      </c>
      <c r="O2" s="709">
        <v>0</v>
      </c>
      <c r="P2" s="709">
        <v>0</v>
      </c>
      <c r="Q2" s="709">
        <v>0</v>
      </c>
      <c r="R2" s="709">
        <v>0</v>
      </c>
      <c r="S2" s="709">
        <v>0</v>
      </c>
      <c r="T2" s="709">
        <v>0</v>
      </c>
      <c r="U2" s="709">
        <v>0</v>
      </c>
      <c r="V2" s="709">
        <v>0</v>
      </c>
      <c r="W2" s="709">
        <v>0</v>
      </c>
      <c r="X2" s="709">
        <v>0</v>
      </c>
      <c r="Y2" s="709">
        <v>0</v>
      </c>
      <c r="Z2" s="709">
        <v>0</v>
      </c>
      <c r="AA2" s="709">
        <v>0</v>
      </c>
      <c r="AB2" s="709">
        <v>0</v>
      </c>
      <c r="AC2" s="709">
        <v>0</v>
      </c>
      <c r="AD2" s="709">
        <v>0</v>
      </c>
      <c r="AE2" s="709">
        <v>0</v>
      </c>
      <c r="AF2" s="709">
        <v>0</v>
      </c>
      <c r="AG2" s="709">
        <v>0</v>
      </c>
      <c r="AH2" s="709">
        <v>0</v>
      </c>
      <c r="AI2" s="709">
        <v>0</v>
      </c>
      <c r="AJ2" s="709">
        <v>0</v>
      </c>
      <c r="AK2" s="709">
        <v>2</v>
      </c>
      <c r="AL2" s="709">
        <v>6</v>
      </c>
      <c r="AM2" s="709">
        <v>3</v>
      </c>
      <c r="AN2" s="709">
        <v>0</v>
      </c>
      <c r="AO2" s="709">
        <v>0</v>
      </c>
      <c r="AP2" s="709">
        <v>0</v>
      </c>
      <c r="AQ2" s="709">
        <v>0</v>
      </c>
      <c r="AR2" s="709">
        <v>0</v>
      </c>
      <c r="AS2" s="709">
        <v>0</v>
      </c>
      <c r="AT2" s="709">
        <v>0</v>
      </c>
      <c r="AU2" s="709">
        <v>0</v>
      </c>
      <c r="AV2" s="709">
        <v>0</v>
      </c>
      <c r="AW2" s="709">
        <v>0</v>
      </c>
      <c r="AX2" s="709">
        <v>0</v>
      </c>
      <c r="AY2" s="709">
        <v>0</v>
      </c>
      <c r="AZ2" s="709">
        <v>0</v>
      </c>
      <c r="BA2" s="709">
        <v>0</v>
      </c>
      <c r="BB2" s="709">
        <v>0</v>
      </c>
      <c r="BC2" s="709">
        <v>0</v>
      </c>
      <c r="BD2" s="709">
        <v>0</v>
      </c>
      <c r="BE2" s="709">
        <v>0</v>
      </c>
      <c r="BF2" s="709">
        <v>0</v>
      </c>
      <c r="BG2" s="709">
        <v>0</v>
      </c>
      <c r="BH2" s="709">
        <v>0</v>
      </c>
      <c r="BI2" s="709">
        <v>0</v>
      </c>
      <c r="BJ2" s="709">
        <v>0</v>
      </c>
      <c r="BK2" s="709">
        <v>0</v>
      </c>
      <c r="BL2" s="709">
        <v>0</v>
      </c>
      <c r="BM2" s="709">
        <v>0</v>
      </c>
      <c r="BN2" s="709">
        <v>0</v>
      </c>
      <c r="BO2" s="709">
        <v>0</v>
      </c>
      <c r="BP2" s="709">
        <v>0</v>
      </c>
      <c r="BQ2" s="709">
        <v>0</v>
      </c>
      <c r="BR2" s="709">
        <v>0</v>
      </c>
      <c r="BS2" s="709">
        <v>0</v>
      </c>
      <c r="BT2" s="709">
        <v>0</v>
      </c>
      <c r="BU2" s="709">
        <v>0</v>
      </c>
      <c r="BV2" s="709">
        <v>0</v>
      </c>
      <c r="BW2" s="709">
        <v>0</v>
      </c>
      <c r="BX2" s="709">
        <v>0</v>
      </c>
      <c r="BY2" s="709">
        <v>0</v>
      </c>
      <c r="BZ2" s="709">
        <v>0</v>
      </c>
    </row>
    <row r="3" spans="1:78" ht="15.75" x14ac:dyDescent="0.6">
      <c r="A3" s="709" t="s">
        <v>2115</v>
      </c>
      <c r="B3" s="709" t="s">
        <v>221</v>
      </c>
      <c r="C3" s="709" t="s">
        <v>224</v>
      </c>
      <c r="D3" s="709" t="s">
        <v>1355</v>
      </c>
      <c r="E3" s="709">
        <v>77</v>
      </c>
      <c r="F3" s="709" t="s">
        <v>71</v>
      </c>
      <c r="G3" s="709">
        <v>1</v>
      </c>
      <c r="H3" s="709">
        <v>0</v>
      </c>
      <c r="I3" s="709">
        <v>1</v>
      </c>
      <c r="J3" s="709">
        <v>0</v>
      </c>
      <c r="K3" s="709">
        <v>0</v>
      </c>
      <c r="L3" s="709">
        <v>0</v>
      </c>
      <c r="M3" s="709">
        <v>0</v>
      </c>
      <c r="N3" s="709">
        <v>0</v>
      </c>
      <c r="O3" s="709">
        <v>0</v>
      </c>
      <c r="P3" s="709">
        <v>0</v>
      </c>
      <c r="Q3" s="709">
        <v>0</v>
      </c>
      <c r="R3" s="709">
        <v>0</v>
      </c>
      <c r="S3" s="709">
        <v>0</v>
      </c>
      <c r="T3" s="709">
        <v>0</v>
      </c>
      <c r="U3" s="709">
        <v>0</v>
      </c>
      <c r="V3" s="709">
        <v>0</v>
      </c>
      <c r="W3" s="709">
        <v>0</v>
      </c>
      <c r="X3" s="709">
        <v>0</v>
      </c>
      <c r="Y3" s="709">
        <v>0</v>
      </c>
      <c r="Z3" s="709">
        <v>0</v>
      </c>
      <c r="AA3" s="709">
        <v>0</v>
      </c>
      <c r="AB3" s="709">
        <v>0</v>
      </c>
      <c r="AC3" s="709">
        <v>0</v>
      </c>
      <c r="AD3" s="709">
        <v>0</v>
      </c>
      <c r="AE3" s="709">
        <v>0</v>
      </c>
      <c r="AF3" s="709">
        <v>0</v>
      </c>
      <c r="AG3" s="709">
        <v>0</v>
      </c>
      <c r="AH3" s="709">
        <v>0</v>
      </c>
      <c r="AI3" s="709">
        <v>0</v>
      </c>
      <c r="AJ3" s="709">
        <v>0</v>
      </c>
      <c r="AK3" s="709">
        <v>0</v>
      </c>
      <c r="AL3" s="709">
        <v>0</v>
      </c>
      <c r="AM3" s="709">
        <v>0</v>
      </c>
      <c r="AN3" s="709">
        <v>0</v>
      </c>
      <c r="AO3" s="709">
        <v>1</v>
      </c>
      <c r="AP3" s="709">
        <v>0</v>
      </c>
      <c r="AQ3" s="709">
        <v>0</v>
      </c>
      <c r="AR3" s="709">
        <v>0</v>
      </c>
      <c r="AS3" s="709">
        <v>0</v>
      </c>
      <c r="AT3" s="709">
        <v>0</v>
      </c>
      <c r="AU3" s="709">
        <v>0</v>
      </c>
      <c r="AV3" s="709">
        <v>0</v>
      </c>
      <c r="AW3" s="709">
        <v>0</v>
      </c>
      <c r="AX3" s="709">
        <v>0</v>
      </c>
      <c r="AY3" s="709">
        <v>0</v>
      </c>
      <c r="AZ3" s="709">
        <v>0</v>
      </c>
      <c r="BA3" s="709">
        <v>0</v>
      </c>
      <c r="BB3" s="709">
        <v>0</v>
      </c>
      <c r="BC3" s="709">
        <v>0</v>
      </c>
      <c r="BD3" s="709">
        <v>0</v>
      </c>
      <c r="BE3" s="709">
        <v>0</v>
      </c>
      <c r="BF3" s="709">
        <v>0</v>
      </c>
      <c r="BG3" s="709">
        <v>0</v>
      </c>
      <c r="BH3" s="709">
        <v>0</v>
      </c>
      <c r="BI3" s="709">
        <v>0</v>
      </c>
      <c r="BJ3" s="709">
        <v>0</v>
      </c>
      <c r="BK3" s="709">
        <v>0</v>
      </c>
      <c r="BL3" s="709">
        <v>0</v>
      </c>
      <c r="BM3" s="709">
        <v>0</v>
      </c>
      <c r="BN3" s="709">
        <v>0</v>
      </c>
      <c r="BO3" s="709">
        <v>0</v>
      </c>
      <c r="BP3" s="709">
        <v>0</v>
      </c>
      <c r="BQ3" s="709">
        <v>0</v>
      </c>
      <c r="BR3" s="709">
        <v>0</v>
      </c>
      <c r="BS3" s="709">
        <v>0</v>
      </c>
      <c r="BT3" s="709">
        <v>0</v>
      </c>
      <c r="BU3" s="709">
        <v>0</v>
      </c>
      <c r="BV3" s="709">
        <v>0</v>
      </c>
      <c r="BW3" s="709">
        <v>0</v>
      </c>
      <c r="BX3" s="709">
        <v>0</v>
      </c>
      <c r="BY3" s="709">
        <v>0</v>
      </c>
      <c r="BZ3" s="709">
        <v>0</v>
      </c>
    </row>
    <row r="4" spans="1:78" ht="15.75" x14ac:dyDescent="0.6">
      <c r="A4" s="709" t="s">
        <v>2115</v>
      </c>
      <c r="B4" s="709" t="s">
        <v>221</v>
      </c>
      <c r="C4" s="709" t="s">
        <v>288</v>
      </c>
      <c r="D4" s="709" t="s">
        <v>1353</v>
      </c>
      <c r="E4" s="709">
        <v>78</v>
      </c>
      <c r="F4" s="709" t="s">
        <v>71</v>
      </c>
      <c r="G4" s="709">
        <v>16</v>
      </c>
      <c r="H4" s="709">
        <v>0</v>
      </c>
      <c r="I4" s="709">
        <v>16</v>
      </c>
      <c r="J4" s="709">
        <v>0</v>
      </c>
      <c r="K4" s="709">
        <v>0</v>
      </c>
      <c r="L4" s="709">
        <v>0</v>
      </c>
      <c r="M4" s="709">
        <v>0</v>
      </c>
      <c r="N4" s="709">
        <v>0</v>
      </c>
      <c r="O4" s="709">
        <v>0</v>
      </c>
      <c r="P4" s="709">
        <v>0</v>
      </c>
      <c r="Q4" s="709">
        <v>0</v>
      </c>
      <c r="R4" s="709">
        <v>0</v>
      </c>
      <c r="S4" s="709">
        <v>0</v>
      </c>
      <c r="T4" s="709">
        <v>0</v>
      </c>
      <c r="U4" s="709">
        <v>0</v>
      </c>
      <c r="V4" s="709">
        <v>0</v>
      </c>
      <c r="W4" s="709">
        <v>0</v>
      </c>
      <c r="X4" s="709">
        <v>0</v>
      </c>
      <c r="Y4" s="709">
        <v>0</v>
      </c>
      <c r="Z4" s="709">
        <v>0</v>
      </c>
      <c r="AA4" s="709">
        <v>0</v>
      </c>
      <c r="AB4" s="709">
        <v>0</v>
      </c>
      <c r="AC4" s="709">
        <v>0</v>
      </c>
      <c r="AD4" s="709">
        <v>0</v>
      </c>
      <c r="AE4" s="709">
        <v>0</v>
      </c>
      <c r="AF4" s="709">
        <v>0</v>
      </c>
      <c r="AG4" s="709">
        <v>0</v>
      </c>
      <c r="AH4" s="709">
        <v>0</v>
      </c>
      <c r="AI4" s="709">
        <v>0</v>
      </c>
      <c r="AJ4" s="709">
        <v>5</v>
      </c>
      <c r="AK4" s="709">
        <v>1</v>
      </c>
      <c r="AL4" s="709">
        <v>1</v>
      </c>
      <c r="AM4" s="709">
        <v>0</v>
      </c>
      <c r="AN4" s="709">
        <v>1</v>
      </c>
      <c r="AO4" s="709">
        <v>0</v>
      </c>
      <c r="AP4" s="709">
        <v>0</v>
      </c>
      <c r="AQ4" s="709">
        <v>0</v>
      </c>
      <c r="AR4" s="709">
        <v>0</v>
      </c>
      <c r="AS4" s="709">
        <v>0</v>
      </c>
      <c r="AT4" s="709">
        <v>0</v>
      </c>
      <c r="AU4" s="709">
        <v>4</v>
      </c>
      <c r="AV4" s="709">
        <v>3</v>
      </c>
      <c r="AW4" s="709">
        <v>0</v>
      </c>
      <c r="AX4" s="709">
        <v>0</v>
      </c>
      <c r="AY4" s="709">
        <v>1</v>
      </c>
      <c r="AZ4" s="709">
        <v>0</v>
      </c>
      <c r="BA4" s="709">
        <v>0</v>
      </c>
      <c r="BB4" s="709">
        <v>0</v>
      </c>
      <c r="BC4" s="709">
        <v>0</v>
      </c>
      <c r="BD4" s="709">
        <v>0</v>
      </c>
      <c r="BE4" s="709">
        <v>0</v>
      </c>
      <c r="BF4" s="709">
        <v>0</v>
      </c>
      <c r="BG4" s="709">
        <v>0</v>
      </c>
      <c r="BH4" s="709">
        <v>0</v>
      </c>
      <c r="BI4" s="709">
        <v>0</v>
      </c>
      <c r="BJ4" s="709">
        <v>0</v>
      </c>
      <c r="BK4" s="709">
        <v>0</v>
      </c>
      <c r="BL4" s="709">
        <v>0</v>
      </c>
      <c r="BM4" s="709">
        <v>0</v>
      </c>
      <c r="BN4" s="709">
        <v>0</v>
      </c>
      <c r="BO4" s="709">
        <v>0</v>
      </c>
      <c r="BP4" s="709">
        <v>0</v>
      </c>
      <c r="BQ4" s="709">
        <v>0</v>
      </c>
      <c r="BR4" s="709">
        <v>0</v>
      </c>
      <c r="BS4" s="709">
        <v>0</v>
      </c>
      <c r="BT4" s="709">
        <v>0</v>
      </c>
      <c r="BU4" s="709">
        <v>0</v>
      </c>
      <c r="BV4" s="709">
        <v>0</v>
      </c>
      <c r="BW4" s="709">
        <v>0</v>
      </c>
      <c r="BX4" s="709">
        <v>0</v>
      </c>
      <c r="BY4" s="709">
        <v>0</v>
      </c>
      <c r="BZ4" s="709">
        <v>0</v>
      </c>
    </row>
    <row r="5" spans="1:78" ht="15.75" x14ac:dyDescent="0.6">
      <c r="A5" s="709" t="s">
        <v>2115</v>
      </c>
      <c r="B5" s="709" t="s">
        <v>221</v>
      </c>
      <c r="C5" s="709" t="s">
        <v>288</v>
      </c>
      <c r="D5" s="709" t="s">
        <v>2118</v>
      </c>
      <c r="E5" s="709">
        <v>81</v>
      </c>
      <c r="F5" s="709" t="s">
        <v>71</v>
      </c>
      <c r="G5" s="709">
        <v>40</v>
      </c>
      <c r="H5" s="709">
        <v>0</v>
      </c>
      <c r="I5" s="709">
        <v>40</v>
      </c>
      <c r="J5" s="709">
        <v>0</v>
      </c>
      <c r="K5" s="709">
        <v>0</v>
      </c>
      <c r="L5" s="709">
        <v>0</v>
      </c>
      <c r="M5" s="709">
        <v>0</v>
      </c>
      <c r="N5" s="709">
        <v>0</v>
      </c>
      <c r="O5" s="709">
        <v>0</v>
      </c>
      <c r="P5" s="709">
        <v>0</v>
      </c>
      <c r="Q5" s="709">
        <v>0</v>
      </c>
      <c r="R5" s="709">
        <v>0</v>
      </c>
      <c r="S5" s="709">
        <v>0</v>
      </c>
      <c r="T5" s="709">
        <v>0</v>
      </c>
      <c r="U5" s="709">
        <v>0</v>
      </c>
      <c r="V5" s="709">
        <v>0</v>
      </c>
      <c r="W5" s="709">
        <v>0</v>
      </c>
      <c r="X5" s="709">
        <v>0</v>
      </c>
      <c r="Y5" s="709">
        <v>0</v>
      </c>
      <c r="Z5" s="709">
        <v>0</v>
      </c>
      <c r="AA5" s="709">
        <v>0</v>
      </c>
      <c r="AB5" s="709">
        <v>0</v>
      </c>
      <c r="AC5" s="709">
        <v>0</v>
      </c>
      <c r="AD5" s="709">
        <v>0</v>
      </c>
      <c r="AE5" s="709">
        <v>0</v>
      </c>
      <c r="AF5" s="709">
        <v>0</v>
      </c>
      <c r="AG5" s="709">
        <v>0</v>
      </c>
      <c r="AH5" s="709">
        <v>0</v>
      </c>
      <c r="AI5" s="709">
        <v>0</v>
      </c>
      <c r="AJ5" s="709">
        <v>0</v>
      </c>
      <c r="AK5" s="709">
        <v>0</v>
      </c>
      <c r="AL5" s="709">
        <v>0</v>
      </c>
      <c r="AM5" s="709">
        <v>0</v>
      </c>
      <c r="AN5" s="709">
        <v>0</v>
      </c>
      <c r="AO5" s="709">
        <v>0</v>
      </c>
      <c r="AP5" s="709">
        <v>0</v>
      </c>
      <c r="AQ5" s="709">
        <v>0</v>
      </c>
      <c r="AR5" s="709">
        <v>0</v>
      </c>
      <c r="AS5" s="709">
        <v>0</v>
      </c>
      <c r="AT5" s="709">
        <v>4</v>
      </c>
      <c r="AU5" s="709">
        <v>22</v>
      </c>
      <c r="AV5" s="709">
        <v>10</v>
      </c>
      <c r="AW5" s="709">
        <v>3</v>
      </c>
      <c r="AX5" s="709">
        <v>0</v>
      </c>
      <c r="AY5" s="709">
        <v>1</v>
      </c>
      <c r="AZ5" s="709">
        <v>0</v>
      </c>
      <c r="BA5" s="709">
        <v>0</v>
      </c>
      <c r="BB5" s="709">
        <v>0</v>
      </c>
      <c r="BC5" s="709">
        <v>0</v>
      </c>
      <c r="BD5" s="709">
        <v>0</v>
      </c>
      <c r="BE5" s="709">
        <v>0</v>
      </c>
      <c r="BF5" s="709">
        <v>0</v>
      </c>
      <c r="BG5" s="709">
        <v>0</v>
      </c>
      <c r="BH5" s="709">
        <v>0</v>
      </c>
      <c r="BI5" s="709">
        <v>0</v>
      </c>
      <c r="BJ5" s="709">
        <v>0</v>
      </c>
      <c r="BK5" s="709">
        <v>0</v>
      </c>
      <c r="BL5" s="709">
        <v>0</v>
      </c>
      <c r="BM5" s="709">
        <v>0</v>
      </c>
      <c r="BN5" s="709">
        <v>0</v>
      </c>
      <c r="BO5" s="709">
        <v>0</v>
      </c>
      <c r="BP5" s="709">
        <v>0</v>
      </c>
      <c r="BQ5" s="709">
        <v>0</v>
      </c>
      <c r="BR5" s="709">
        <v>0</v>
      </c>
      <c r="BS5" s="709">
        <v>0</v>
      </c>
      <c r="BT5" s="709">
        <v>0</v>
      </c>
      <c r="BU5" s="709">
        <v>0</v>
      </c>
      <c r="BV5" s="709">
        <v>0</v>
      </c>
      <c r="BW5" s="709">
        <v>0</v>
      </c>
      <c r="BX5" s="709">
        <v>0</v>
      </c>
      <c r="BY5" s="709">
        <v>0</v>
      </c>
      <c r="BZ5" s="709">
        <v>0</v>
      </c>
    </row>
    <row r="6" spans="1:78" ht="15.75" x14ac:dyDescent="0.6">
      <c r="A6" s="709" t="s">
        <v>2115</v>
      </c>
      <c r="B6" s="709" t="s">
        <v>221</v>
      </c>
      <c r="C6" s="709" t="s">
        <v>231</v>
      </c>
      <c r="D6" s="709" t="s">
        <v>1377</v>
      </c>
      <c r="E6" s="709">
        <v>131</v>
      </c>
      <c r="F6" s="709" t="s">
        <v>71</v>
      </c>
      <c r="G6" s="709">
        <v>6</v>
      </c>
      <c r="H6" s="709">
        <v>0</v>
      </c>
      <c r="I6" s="709">
        <v>6</v>
      </c>
      <c r="J6" s="709">
        <v>0</v>
      </c>
      <c r="K6" s="709">
        <v>0</v>
      </c>
      <c r="L6" s="709">
        <v>0</v>
      </c>
      <c r="M6" s="709">
        <v>0</v>
      </c>
      <c r="N6" s="709">
        <v>0</v>
      </c>
      <c r="O6" s="709">
        <v>0</v>
      </c>
      <c r="P6" s="709">
        <v>0</v>
      </c>
      <c r="Q6" s="709">
        <v>0</v>
      </c>
      <c r="R6" s="709">
        <v>0</v>
      </c>
      <c r="S6" s="709">
        <v>0</v>
      </c>
      <c r="T6" s="709">
        <v>0</v>
      </c>
      <c r="U6" s="709">
        <v>0</v>
      </c>
      <c r="V6" s="709">
        <v>0</v>
      </c>
      <c r="W6" s="709">
        <v>0</v>
      </c>
      <c r="X6" s="709">
        <v>0</v>
      </c>
      <c r="Y6" s="709">
        <v>0</v>
      </c>
      <c r="Z6" s="709">
        <v>0</v>
      </c>
      <c r="AA6" s="709">
        <v>0</v>
      </c>
      <c r="AB6" s="709">
        <v>0</v>
      </c>
      <c r="AC6" s="709">
        <v>0</v>
      </c>
      <c r="AD6" s="709">
        <v>0</v>
      </c>
      <c r="AE6" s="709">
        <v>0</v>
      </c>
      <c r="AF6" s="709">
        <v>0</v>
      </c>
      <c r="AG6" s="709">
        <v>0</v>
      </c>
      <c r="AH6" s="709">
        <v>0</v>
      </c>
      <c r="AI6" s="709">
        <v>0</v>
      </c>
      <c r="AJ6" s="709">
        <v>1</v>
      </c>
      <c r="AK6" s="709">
        <v>4</v>
      </c>
      <c r="AL6" s="709">
        <v>1</v>
      </c>
      <c r="AM6" s="709">
        <v>0</v>
      </c>
      <c r="AN6" s="709">
        <v>0</v>
      </c>
      <c r="AO6" s="709">
        <v>0</v>
      </c>
      <c r="AP6" s="709">
        <v>0</v>
      </c>
      <c r="AQ6" s="709">
        <v>0</v>
      </c>
      <c r="AR6" s="709">
        <v>0</v>
      </c>
      <c r="AS6" s="709">
        <v>0</v>
      </c>
      <c r="AT6" s="709">
        <v>0</v>
      </c>
      <c r="AU6" s="709">
        <v>0</v>
      </c>
      <c r="AV6" s="709">
        <v>0</v>
      </c>
      <c r="AW6" s="709">
        <v>0</v>
      </c>
      <c r="AX6" s="709">
        <v>0</v>
      </c>
      <c r="AY6" s="709">
        <v>0</v>
      </c>
      <c r="AZ6" s="709">
        <v>0</v>
      </c>
      <c r="BA6" s="709">
        <v>0</v>
      </c>
      <c r="BB6" s="709">
        <v>0</v>
      </c>
      <c r="BC6" s="709">
        <v>0</v>
      </c>
      <c r="BD6" s="709">
        <v>0</v>
      </c>
      <c r="BE6" s="709">
        <v>0</v>
      </c>
      <c r="BF6" s="709">
        <v>0</v>
      </c>
      <c r="BG6" s="709">
        <v>0</v>
      </c>
      <c r="BH6" s="709">
        <v>0</v>
      </c>
      <c r="BI6" s="709">
        <v>0</v>
      </c>
      <c r="BJ6" s="709">
        <v>0</v>
      </c>
      <c r="BK6" s="709">
        <v>0</v>
      </c>
      <c r="BL6" s="709">
        <v>0</v>
      </c>
      <c r="BM6" s="709">
        <v>0</v>
      </c>
      <c r="BN6" s="709">
        <v>0</v>
      </c>
      <c r="BO6" s="709">
        <v>0</v>
      </c>
      <c r="BP6" s="709">
        <v>0</v>
      </c>
      <c r="BQ6" s="709">
        <v>0</v>
      </c>
      <c r="BR6" s="709">
        <v>0</v>
      </c>
      <c r="BS6" s="709">
        <v>0</v>
      </c>
      <c r="BT6" s="709">
        <v>0</v>
      </c>
      <c r="BU6" s="709">
        <v>0</v>
      </c>
      <c r="BV6" s="709">
        <v>0</v>
      </c>
      <c r="BW6" s="709">
        <v>0</v>
      </c>
      <c r="BX6" s="709">
        <v>0</v>
      </c>
      <c r="BY6" s="709">
        <v>0</v>
      </c>
      <c r="BZ6" s="709">
        <v>0</v>
      </c>
    </row>
    <row r="50" spans="1:78" s="492" customFormat="1" x14ac:dyDescent="0.45">
      <c r="A50" s="632" t="str">
        <f>A2</f>
        <v>Apr-Jun 2021</v>
      </c>
      <c r="B50" s="632" t="s">
        <v>2121</v>
      </c>
      <c r="C50" s="632" t="s">
        <v>2121</v>
      </c>
      <c r="D50" s="632" t="s">
        <v>2121</v>
      </c>
      <c r="E50" s="632">
        <v>11111</v>
      </c>
      <c r="F50" s="632" t="s">
        <v>71</v>
      </c>
      <c r="G50" s="632">
        <f>SUM(G2:G49)</f>
        <v>74</v>
      </c>
      <c r="H50" s="632">
        <f t="shared" ref="H50:BS50" si="0">SUM(H2:H49)</f>
        <v>0</v>
      </c>
      <c r="I50" s="632">
        <f t="shared" si="0"/>
        <v>74</v>
      </c>
      <c r="J50" s="632">
        <f t="shared" si="0"/>
        <v>0</v>
      </c>
      <c r="K50" s="632">
        <f t="shared" si="0"/>
        <v>0</v>
      </c>
      <c r="L50" s="632">
        <f t="shared" si="0"/>
        <v>0</v>
      </c>
      <c r="M50" s="632">
        <f t="shared" si="0"/>
        <v>0</v>
      </c>
      <c r="N50" s="632">
        <f t="shared" si="0"/>
        <v>0</v>
      </c>
      <c r="O50" s="632">
        <f t="shared" si="0"/>
        <v>0</v>
      </c>
      <c r="P50" s="632">
        <f t="shared" si="0"/>
        <v>0</v>
      </c>
      <c r="Q50" s="632">
        <f t="shared" si="0"/>
        <v>0</v>
      </c>
      <c r="R50" s="632">
        <f t="shared" si="0"/>
        <v>0</v>
      </c>
      <c r="S50" s="632">
        <f t="shared" si="0"/>
        <v>0</v>
      </c>
      <c r="T50" s="632">
        <f t="shared" si="0"/>
        <v>0</v>
      </c>
      <c r="U50" s="632">
        <f t="shared" si="0"/>
        <v>0</v>
      </c>
      <c r="V50" s="632">
        <f t="shared" si="0"/>
        <v>0</v>
      </c>
      <c r="W50" s="632">
        <f t="shared" si="0"/>
        <v>0</v>
      </c>
      <c r="X50" s="632">
        <f t="shared" si="0"/>
        <v>0</v>
      </c>
      <c r="Y50" s="632">
        <f t="shared" si="0"/>
        <v>0</v>
      </c>
      <c r="Z50" s="632">
        <f t="shared" si="0"/>
        <v>0</v>
      </c>
      <c r="AA50" s="632">
        <f t="shared" si="0"/>
        <v>0</v>
      </c>
      <c r="AB50" s="632">
        <f t="shared" si="0"/>
        <v>0</v>
      </c>
      <c r="AC50" s="632">
        <f t="shared" si="0"/>
        <v>0</v>
      </c>
      <c r="AD50" s="632">
        <f t="shared" si="0"/>
        <v>0</v>
      </c>
      <c r="AE50" s="632">
        <f t="shared" si="0"/>
        <v>0</v>
      </c>
      <c r="AF50" s="632">
        <f t="shared" si="0"/>
        <v>0</v>
      </c>
      <c r="AG50" s="632">
        <f t="shared" si="0"/>
        <v>0</v>
      </c>
      <c r="AH50" s="632">
        <f t="shared" si="0"/>
        <v>0</v>
      </c>
      <c r="AI50" s="632">
        <f t="shared" si="0"/>
        <v>0</v>
      </c>
      <c r="AJ50" s="632">
        <f t="shared" si="0"/>
        <v>6</v>
      </c>
      <c r="AK50" s="632">
        <f t="shared" si="0"/>
        <v>7</v>
      </c>
      <c r="AL50" s="632">
        <f t="shared" si="0"/>
        <v>8</v>
      </c>
      <c r="AM50" s="632">
        <f t="shared" si="0"/>
        <v>3</v>
      </c>
      <c r="AN50" s="632">
        <f t="shared" si="0"/>
        <v>1</v>
      </c>
      <c r="AO50" s="632">
        <f t="shared" si="0"/>
        <v>1</v>
      </c>
      <c r="AP50" s="632">
        <f t="shared" si="0"/>
        <v>0</v>
      </c>
      <c r="AQ50" s="632">
        <f t="shared" si="0"/>
        <v>0</v>
      </c>
      <c r="AR50" s="632">
        <f t="shared" si="0"/>
        <v>0</v>
      </c>
      <c r="AS50" s="632">
        <f t="shared" si="0"/>
        <v>0</v>
      </c>
      <c r="AT50" s="632">
        <f t="shared" si="0"/>
        <v>4</v>
      </c>
      <c r="AU50" s="632">
        <f t="shared" si="0"/>
        <v>26</v>
      </c>
      <c r="AV50" s="632">
        <f t="shared" si="0"/>
        <v>13</v>
      </c>
      <c r="AW50" s="632">
        <f t="shared" si="0"/>
        <v>3</v>
      </c>
      <c r="AX50" s="632">
        <f t="shared" si="0"/>
        <v>0</v>
      </c>
      <c r="AY50" s="632">
        <f t="shared" si="0"/>
        <v>2</v>
      </c>
      <c r="AZ50" s="632">
        <f t="shared" si="0"/>
        <v>0</v>
      </c>
      <c r="BA50" s="632">
        <f t="shared" si="0"/>
        <v>0</v>
      </c>
      <c r="BB50" s="632">
        <f t="shared" si="0"/>
        <v>0</v>
      </c>
      <c r="BC50" s="632">
        <f t="shared" si="0"/>
        <v>0</v>
      </c>
      <c r="BD50" s="632">
        <f t="shared" si="0"/>
        <v>0</v>
      </c>
      <c r="BE50" s="632">
        <f t="shared" si="0"/>
        <v>0</v>
      </c>
      <c r="BF50" s="632">
        <f t="shared" si="0"/>
        <v>0</v>
      </c>
      <c r="BG50" s="632">
        <f t="shared" si="0"/>
        <v>0</v>
      </c>
      <c r="BH50" s="632">
        <f t="shared" si="0"/>
        <v>0</v>
      </c>
      <c r="BI50" s="632">
        <f t="shared" si="0"/>
        <v>0</v>
      </c>
      <c r="BJ50" s="632">
        <f t="shared" si="0"/>
        <v>0</v>
      </c>
      <c r="BK50" s="632">
        <f t="shared" si="0"/>
        <v>0</v>
      </c>
      <c r="BL50" s="632">
        <f t="shared" si="0"/>
        <v>0</v>
      </c>
      <c r="BM50" s="632">
        <f t="shared" si="0"/>
        <v>0</v>
      </c>
      <c r="BN50" s="632">
        <f t="shared" si="0"/>
        <v>0</v>
      </c>
      <c r="BO50" s="632">
        <f t="shared" si="0"/>
        <v>0</v>
      </c>
      <c r="BP50" s="632">
        <f t="shared" si="0"/>
        <v>0</v>
      </c>
      <c r="BQ50" s="632">
        <f t="shared" si="0"/>
        <v>0</v>
      </c>
      <c r="BR50" s="632">
        <f t="shared" si="0"/>
        <v>0</v>
      </c>
      <c r="BS50" s="632">
        <f t="shared" si="0"/>
        <v>0</v>
      </c>
      <c r="BT50" s="632">
        <f t="shared" ref="BT50:BW50" si="1">SUM(BT2:BT49)</f>
        <v>0</v>
      </c>
      <c r="BU50" s="632">
        <f t="shared" si="1"/>
        <v>0</v>
      </c>
      <c r="BV50" s="632">
        <f t="shared" si="1"/>
        <v>0</v>
      </c>
      <c r="BW50" s="632">
        <f t="shared" si="1"/>
        <v>0</v>
      </c>
      <c r="BX50" s="633">
        <v>1</v>
      </c>
      <c r="BY50" s="633">
        <v>1</v>
      </c>
      <c r="BZ50" s="633">
        <v>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131E-C519-4540-A5AA-F5C3C7197DAC}">
  <dimension ref="A1:BZ50"/>
  <sheetViews>
    <sheetView showGridLines="0" workbookViewId="0">
      <pane xSplit="4" ySplit="1" topLeftCell="E2" activePane="bottomRight" state="frozen"/>
      <selection pane="topRight" activeCell="E1" sqref="E1"/>
      <selection pane="bottomLeft" activeCell="A2" sqref="A2"/>
      <selection pane="bottomRight" activeCell="A5" sqref="A5"/>
    </sheetView>
  </sheetViews>
  <sheetFormatPr defaultRowHeight="14.25" x14ac:dyDescent="0.45"/>
  <cols>
    <col min="1" max="1" width="13.6640625" bestFit="1" customWidth="1"/>
    <col min="2" max="2" width="7.73046875" bestFit="1" customWidth="1"/>
    <col min="3" max="3" width="14" bestFit="1" customWidth="1"/>
    <col min="4" max="4" width="10.796875" bestFit="1" customWidth="1"/>
    <col min="5" max="5" width="8.265625" bestFit="1" customWidth="1"/>
    <col min="6" max="6" width="8.33203125" bestFit="1" customWidth="1"/>
    <col min="8" max="8" width="8.1328125" bestFit="1" customWidth="1"/>
    <col min="9" max="10" width="6" bestFit="1" customWidth="1"/>
    <col min="11" max="11" width="8.796875" bestFit="1" customWidth="1"/>
    <col min="12" max="13" width="5.3984375" bestFit="1" customWidth="1"/>
    <col min="14" max="14" width="8.796875" bestFit="1" customWidth="1"/>
    <col min="15" max="15" width="7.3984375" bestFit="1" customWidth="1"/>
    <col min="16" max="16" width="7.73046875" bestFit="1" customWidth="1"/>
    <col min="17" max="18" width="8.796875" bestFit="1" customWidth="1"/>
    <col min="19" max="19" width="4.796875" bestFit="1" customWidth="1"/>
    <col min="20" max="20" width="8.796875" bestFit="1" customWidth="1"/>
    <col min="21" max="21" width="8.265625" bestFit="1" customWidth="1"/>
    <col min="22" max="22" width="8.59765625" bestFit="1" customWidth="1"/>
    <col min="23" max="23" width="8.796875" bestFit="1" customWidth="1"/>
    <col min="24" max="25" width="6.19921875" bestFit="1" customWidth="1"/>
    <col min="26" max="26" width="8.796875" bestFit="1" customWidth="1"/>
    <col min="27" max="29" width="7.9296875" bestFit="1" customWidth="1"/>
  </cols>
  <sheetData>
    <row r="1" spans="1:29" ht="47.25" x14ac:dyDescent="0.6">
      <c r="A1" s="1167" t="s">
        <v>159</v>
      </c>
      <c r="B1" s="1167" t="s">
        <v>160</v>
      </c>
      <c r="C1" s="1167" t="s">
        <v>233</v>
      </c>
      <c r="D1" s="1167" t="s">
        <v>1284</v>
      </c>
      <c r="E1" s="1167" t="s">
        <v>235</v>
      </c>
      <c r="F1" s="1167" t="s">
        <v>70</v>
      </c>
      <c r="G1" s="1167" t="s">
        <v>2</v>
      </c>
      <c r="H1" s="1167" t="s">
        <v>49</v>
      </c>
      <c r="I1" s="1167" t="s">
        <v>2122</v>
      </c>
      <c r="J1" s="1167" t="s">
        <v>2123</v>
      </c>
      <c r="K1" s="1167" t="s">
        <v>2124</v>
      </c>
      <c r="L1" s="1167" t="s">
        <v>2125</v>
      </c>
      <c r="M1" s="1167" t="s">
        <v>2126</v>
      </c>
      <c r="N1" s="1167" t="s">
        <v>2127</v>
      </c>
      <c r="O1" s="1167" t="s">
        <v>2128</v>
      </c>
      <c r="P1" s="1167" t="s">
        <v>2129</v>
      </c>
      <c r="Q1" s="1167" t="s">
        <v>2130</v>
      </c>
      <c r="R1" s="1167" t="s">
        <v>2131</v>
      </c>
      <c r="S1" s="1167" t="s">
        <v>2132</v>
      </c>
      <c r="T1" s="1167" t="s">
        <v>2133</v>
      </c>
      <c r="U1" s="1167" t="s">
        <v>2134</v>
      </c>
      <c r="V1" s="1167" t="s">
        <v>2135</v>
      </c>
      <c r="W1" s="1167" t="s">
        <v>2136</v>
      </c>
      <c r="X1" s="1167" t="s">
        <v>2137</v>
      </c>
      <c r="Y1" s="1167" t="s">
        <v>2138</v>
      </c>
      <c r="Z1" s="1167" t="s">
        <v>2139</v>
      </c>
      <c r="AA1" s="1167" t="s">
        <v>281</v>
      </c>
      <c r="AB1" s="1167" t="s">
        <v>282</v>
      </c>
      <c r="AC1" s="1167" t="s">
        <v>283</v>
      </c>
    </row>
    <row r="2" spans="1:29" ht="15.75" x14ac:dyDescent="0.6">
      <c r="A2" s="1168" t="s">
        <v>2115</v>
      </c>
      <c r="B2" s="1168" t="s">
        <v>221</v>
      </c>
      <c r="C2" s="1168" t="s">
        <v>315</v>
      </c>
      <c r="D2" s="1168" t="s">
        <v>315</v>
      </c>
      <c r="E2" s="1168">
        <v>10</v>
      </c>
      <c r="F2" s="1168" t="s">
        <v>71</v>
      </c>
      <c r="G2" s="1168">
        <v>36</v>
      </c>
      <c r="H2" s="1168">
        <v>0</v>
      </c>
      <c r="I2" s="1168">
        <v>0</v>
      </c>
      <c r="J2" s="1168">
        <v>0</v>
      </c>
      <c r="K2" s="1168">
        <v>0</v>
      </c>
      <c r="L2" s="1168">
        <v>0</v>
      </c>
      <c r="M2" s="1168">
        <v>16</v>
      </c>
      <c r="N2" s="1168">
        <v>16</v>
      </c>
      <c r="O2" s="1168">
        <v>0</v>
      </c>
      <c r="P2" s="1168">
        <v>0</v>
      </c>
      <c r="Q2" s="1168">
        <v>0</v>
      </c>
      <c r="R2" s="1168">
        <v>0</v>
      </c>
      <c r="S2" s="1168">
        <v>20</v>
      </c>
      <c r="T2" s="1168">
        <v>20</v>
      </c>
      <c r="U2" s="1168">
        <v>0</v>
      </c>
      <c r="V2" s="1168">
        <v>0</v>
      </c>
      <c r="W2" s="1168">
        <v>0</v>
      </c>
      <c r="X2" s="1168">
        <v>0</v>
      </c>
      <c r="Y2" s="1168">
        <v>0</v>
      </c>
      <c r="Z2" s="1168">
        <v>0</v>
      </c>
      <c r="AA2" s="1168">
        <v>0</v>
      </c>
      <c r="AB2" s="1168">
        <v>0</v>
      </c>
      <c r="AC2" s="1168">
        <v>0</v>
      </c>
    </row>
    <row r="3" spans="1:29" ht="15.75" x14ac:dyDescent="0.6">
      <c r="A3" s="1168" t="s">
        <v>2115</v>
      </c>
      <c r="B3" s="1168" t="s">
        <v>221</v>
      </c>
      <c r="C3" s="1168" t="s">
        <v>359</v>
      </c>
      <c r="D3" s="1168" t="s">
        <v>2116</v>
      </c>
      <c r="E3" s="1168">
        <v>38</v>
      </c>
      <c r="F3" s="1168" t="s">
        <v>71</v>
      </c>
      <c r="G3" s="1168">
        <v>21</v>
      </c>
      <c r="H3" s="1168">
        <v>0</v>
      </c>
      <c r="I3" s="1168">
        <v>0</v>
      </c>
      <c r="J3" s="1168">
        <v>0</v>
      </c>
      <c r="K3" s="1168">
        <v>0</v>
      </c>
      <c r="L3" s="1168">
        <v>0</v>
      </c>
      <c r="M3" s="1168">
        <v>0</v>
      </c>
      <c r="N3" s="1168">
        <v>0</v>
      </c>
      <c r="O3" s="1168">
        <v>0</v>
      </c>
      <c r="P3" s="1168">
        <v>0</v>
      </c>
      <c r="Q3" s="1168">
        <v>0</v>
      </c>
      <c r="R3" s="1168">
        <v>0</v>
      </c>
      <c r="S3" s="1168">
        <v>21</v>
      </c>
      <c r="T3" s="1168">
        <v>21</v>
      </c>
      <c r="U3" s="1168">
        <v>0</v>
      </c>
      <c r="V3" s="1168">
        <v>0</v>
      </c>
      <c r="W3" s="1168">
        <v>0</v>
      </c>
      <c r="X3" s="1168">
        <v>0</v>
      </c>
      <c r="Y3" s="1168">
        <v>0</v>
      </c>
      <c r="Z3" s="1168">
        <v>0</v>
      </c>
      <c r="AA3" s="1168">
        <v>0</v>
      </c>
      <c r="AB3" s="1168">
        <v>0</v>
      </c>
      <c r="AC3" s="1168">
        <v>0</v>
      </c>
    </row>
    <row r="4" spans="1:29" ht="15.75" x14ac:dyDescent="0.6">
      <c r="A4" s="1168" t="s">
        <v>2115</v>
      </c>
      <c r="B4" s="1168" t="s">
        <v>221</v>
      </c>
      <c r="C4" s="1168" t="s">
        <v>222</v>
      </c>
      <c r="D4" s="1168" t="s">
        <v>2117</v>
      </c>
      <c r="E4" s="1168">
        <v>67</v>
      </c>
      <c r="F4" s="1168" t="s">
        <v>71</v>
      </c>
      <c r="G4" s="1168">
        <v>109</v>
      </c>
      <c r="H4" s="1168">
        <v>3</v>
      </c>
      <c r="I4" s="1168">
        <v>0</v>
      </c>
      <c r="J4" s="1168">
        <v>0</v>
      </c>
      <c r="K4" s="1168">
        <v>0</v>
      </c>
      <c r="L4" s="1168">
        <v>0</v>
      </c>
      <c r="M4" s="1168">
        <v>0</v>
      </c>
      <c r="N4" s="1168">
        <v>0</v>
      </c>
      <c r="O4" s="1168">
        <v>0</v>
      </c>
      <c r="P4" s="1168">
        <v>0</v>
      </c>
      <c r="Q4" s="1168">
        <v>0</v>
      </c>
      <c r="R4" s="1168">
        <v>3</v>
      </c>
      <c r="S4" s="1168">
        <v>106</v>
      </c>
      <c r="T4" s="1168">
        <v>109</v>
      </c>
      <c r="U4" s="1168">
        <v>0</v>
      </c>
      <c r="V4" s="1168">
        <v>0</v>
      </c>
      <c r="W4" s="1168">
        <v>0</v>
      </c>
      <c r="X4" s="1168">
        <v>0</v>
      </c>
      <c r="Y4" s="1168">
        <v>0</v>
      </c>
      <c r="Z4" s="1168">
        <v>0</v>
      </c>
      <c r="AA4" s="1168">
        <v>0</v>
      </c>
      <c r="AB4" s="1168">
        <v>0</v>
      </c>
      <c r="AC4" s="1168">
        <v>0</v>
      </c>
    </row>
    <row r="5" spans="1:29" ht="15.75" x14ac:dyDescent="0.6">
      <c r="A5" s="1168" t="s">
        <v>2115</v>
      </c>
      <c r="B5" s="1168" t="s">
        <v>221</v>
      </c>
      <c r="C5" s="1168" t="s">
        <v>222</v>
      </c>
      <c r="D5" s="1168" t="s">
        <v>222</v>
      </c>
      <c r="E5" s="1168">
        <v>69</v>
      </c>
      <c r="F5" s="1168" t="s">
        <v>71</v>
      </c>
      <c r="G5" s="1168">
        <v>12</v>
      </c>
      <c r="H5" s="1168">
        <v>0</v>
      </c>
      <c r="I5" s="1168">
        <v>0</v>
      </c>
      <c r="J5" s="1168">
        <v>0</v>
      </c>
      <c r="K5" s="1168">
        <v>0</v>
      </c>
      <c r="L5" s="1168">
        <v>0</v>
      </c>
      <c r="M5" s="1168">
        <v>0</v>
      </c>
      <c r="N5" s="1168">
        <v>0</v>
      </c>
      <c r="O5" s="1168">
        <v>0</v>
      </c>
      <c r="P5" s="1168">
        <v>0</v>
      </c>
      <c r="Q5" s="1168">
        <v>0</v>
      </c>
      <c r="R5" s="1168">
        <v>0</v>
      </c>
      <c r="S5" s="1168">
        <v>12</v>
      </c>
      <c r="T5" s="1168">
        <v>12</v>
      </c>
      <c r="U5" s="1168">
        <v>0</v>
      </c>
      <c r="V5" s="1168">
        <v>0</v>
      </c>
      <c r="W5" s="1168">
        <v>0</v>
      </c>
      <c r="X5" s="1168">
        <v>0</v>
      </c>
      <c r="Y5" s="1168">
        <v>0</v>
      </c>
      <c r="Z5" s="1168">
        <v>0</v>
      </c>
      <c r="AA5" s="1168">
        <v>0</v>
      </c>
      <c r="AB5" s="1168">
        <v>0</v>
      </c>
      <c r="AC5" s="1168">
        <v>0</v>
      </c>
    </row>
    <row r="6" spans="1:29" ht="15.75" x14ac:dyDescent="0.6">
      <c r="A6" s="1168" t="s">
        <v>2115</v>
      </c>
      <c r="B6" s="1168" t="s">
        <v>221</v>
      </c>
      <c r="C6" s="1168" t="s">
        <v>224</v>
      </c>
      <c r="D6" s="1168" t="s">
        <v>1352</v>
      </c>
      <c r="E6" s="1168">
        <v>73</v>
      </c>
      <c r="F6" s="1168" t="s">
        <v>71</v>
      </c>
      <c r="G6" s="1168">
        <v>3</v>
      </c>
      <c r="H6" s="1168">
        <v>3</v>
      </c>
      <c r="I6" s="1168">
        <v>0</v>
      </c>
      <c r="J6" s="1168">
        <v>0</v>
      </c>
      <c r="K6" s="1168">
        <v>0</v>
      </c>
      <c r="L6" s="1168">
        <v>0</v>
      </c>
      <c r="M6" s="1168">
        <v>0</v>
      </c>
      <c r="N6" s="1168">
        <v>0</v>
      </c>
      <c r="O6" s="1168">
        <v>0</v>
      </c>
      <c r="P6" s="1168">
        <v>0</v>
      </c>
      <c r="Q6" s="1168">
        <v>0</v>
      </c>
      <c r="R6" s="1168">
        <v>3</v>
      </c>
      <c r="S6" s="1168">
        <v>0</v>
      </c>
      <c r="T6" s="1168">
        <v>3</v>
      </c>
      <c r="U6" s="1168">
        <v>0</v>
      </c>
      <c r="V6" s="1168">
        <v>0</v>
      </c>
      <c r="W6" s="1168">
        <v>0</v>
      </c>
      <c r="X6" s="1168">
        <v>0</v>
      </c>
      <c r="Y6" s="1168">
        <v>0</v>
      </c>
      <c r="Z6" s="1168">
        <v>0</v>
      </c>
      <c r="AA6" s="1168">
        <v>0</v>
      </c>
      <c r="AB6" s="1168">
        <v>0</v>
      </c>
      <c r="AC6" s="1168">
        <v>0</v>
      </c>
    </row>
    <row r="7" spans="1:29" ht="15.75" x14ac:dyDescent="0.6">
      <c r="A7" s="1168" t="s">
        <v>2115</v>
      </c>
      <c r="B7" s="1168" t="s">
        <v>221</v>
      </c>
      <c r="C7" s="1168" t="s">
        <v>288</v>
      </c>
      <c r="D7" s="1168" t="s">
        <v>1353</v>
      </c>
      <c r="E7" s="1168">
        <v>78</v>
      </c>
      <c r="F7" s="1168" t="s">
        <v>71</v>
      </c>
      <c r="G7" s="1168">
        <v>30</v>
      </c>
      <c r="H7" s="1168">
        <v>3</v>
      </c>
      <c r="I7" s="1168">
        <v>0</v>
      </c>
      <c r="J7" s="1168">
        <v>0</v>
      </c>
      <c r="K7" s="1168">
        <v>0</v>
      </c>
      <c r="L7" s="1168">
        <v>1</v>
      </c>
      <c r="M7" s="1168">
        <v>17</v>
      </c>
      <c r="N7" s="1168">
        <v>18</v>
      </c>
      <c r="O7" s="1168">
        <v>0</v>
      </c>
      <c r="P7" s="1168">
        <v>0</v>
      </c>
      <c r="Q7" s="1168">
        <v>0</v>
      </c>
      <c r="R7" s="1168">
        <v>2</v>
      </c>
      <c r="S7" s="1168">
        <v>10</v>
      </c>
      <c r="T7" s="1168">
        <v>12</v>
      </c>
      <c r="U7" s="1168">
        <v>0</v>
      </c>
      <c r="V7" s="1168">
        <v>0</v>
      </c>
      <c r="W7" s="1168">
        <v>0</v>
      </c>
      <c r="X7" s="1168">
        <v>0</v>
      </c>
      <c r="Y7" s="1168">
        <v>0</v>
      </c>
      <c r="Z7" s="1168">
        <v>0</v>
      </c>
      <c r="AA7" s="1168">
        <v>0</v>
      </c>
      <c r="AB7" s="1168">
        <v>0</v>
      </c>
      <c r="AC7" s="1168">
        <v>0</v>
      </c>
    </row>
    <row r="8" spans="1:29" ht="15.75" x14ac:dyDescent="0.6">
      <c r="A8" s="1168" t="s">
        <v>2115</v>
      </c>
      <c r="B8" s="1168" t="s">
        <v>221</v>
      </c>
      <c r="C8" s="1168" t="s">
        <v>288</v>
      </c>
      <c r="D8" s="1168" t="s">
        <v>2118</v>
      </c>
      <c r="E8" s="1168">
        <v>81</v>
      </c>
      <c r="F8" s="1168" t="s">
        <v>71</v>
      </c>
      <c r="G8" s="1168">
        <v>45</v>
      </c>
      <c r="H8" s="1168">
        <v>2</v>
      </c>
      <c r="I8" s="1168">
        <v>0</v>
      </c>
      <c r="J8" s="1168">
        <v>0</v>
      </c>
      <c r="K8" s="1168">
        <v>0</v>
      </c>
      <c r="L8" s="1168">
        <v>2</v>
      </c>
      <c r="M8" s="1168">
        <v>43</v>
      </c>
      <c r="N8" s="1168">
        <v>45</v>
      </c>
      <c r="O8" s="1168">
        <v>0</v>
      </c>
      <c r="P8" s="1168">
        <v>0</v>
      </c>
      <c r="Q8" s="1168">
        <v>0</v>
      </c>
      <c r="R8" s="1168">
        <v>0</v>
      </c>
      <c r="S8" s="1168">
        <v>0</v>
      </c>
      <c r="T8" s="1168">
        <v>0</v>
      </c>
      <c r="U8" s="1168">
        <v>0</v>
      </c>
      <c r="V8" s="1168">
        <v>0</v>
      </c>
      <c r="W8" s="1168">
        <v>0</v>
      </c>
      <c r="X8" s="1168">
        <v>0</v>
      </c>
      <c r="Y8" s="1168">
        <v>0</v>
      </c>
      <c r="Z8" s="1168">
        <v>0</v>
      </c>
      <c r="AA8" s="1168">
        <v>0</v>
      </c>
      <c r="AB8" s="1168">
        <v>0</v>
      </c>
      <c r="AC8" s="1168">
        <v>0</v>
      </c>
    </row>
    <row r="9" spans="1:29" ht="15.75" x14ac:dyDescent="0.6">
      <c r="A9" s="1168" t="s">
        <v>2115</v>
      </c>
      <c r="B9" s="1168" t="s">
        <v>221</v>
      </c>
      <c r="C9" s="1168" t="s">
        <v>229</v>
      </c>
      <c r="D9" s="1168" t="s">
        <v>2119</v>
      </c>
      <c r="E9" s="1168">
        <v>117</v>
      </c>
      <c r="F9" s="1168" t="s">
        <v>71</v>
      </c>
      <c r="G9" s="1168">
        <v>69</v>
      </c>
      <c r="H9" s="1168">
        <v>1</v>
      </c>
      <c r="I9" s="1168">
        <v>0</v>
      </c>
      <c r="J9" s="1168">
        <v>0</v>
      </c>
      <c r="K9" s="1168">
        <v>0</v>
      </c>
      <c r="L9" s="1168">
        <v>0</v>
      </c>
      <c r="M9" s="1168">
        <v>0</v>
      </c>
      <c r="N9" s="1168">
        <v>0</v>
      </c>
      <c r="O9" s="1168">
        <v>0</v>
      </c>
      <c r="P9" s="1168">
        <v>0</v>
      </c>
      <c r="Q9" s="1168">
        <v>0</v>
      </c>
      <c r="R9" s="1168">
        <v>1</v>
      </c>
      <c r="S9" s="1168">
        <v>68</v>
      </c>
      <c r="T9" s="1168">
        <v>69</v>
      </c>
      <c r="U9" s="1168">
        <v>0</v>
      </c>
      <c r="V9" s="1168">
        <v>0</v>
      </c>
      <c r="W9" s="1168">
        <v>0</v>
      </c>
      <c r="X9" s="1168">
        <v>0</v>
      </c>
      <c r="Y9" s="1168">
        <v>0</v>
      </c>
      <c r="Z9" s="1168">
        <v>0</v>
      </c>
      <c r="AA9" s="1168">
        <v>0</v>
      </c>
      <c r="AB9" s="1168">
        <v>0</v>
      </c>
      <c r="AC9" s="1168">
        <v>0</v>
      </c>
    </row>
    <row r="10" spans="1:29" ht="15.75" x14ac:dyDescent="0.6">
      <c r="A10" s="1168" t="s">
        <v>2115</v>
      </c>
      <c r="B10" s="1168" t="s">
        <v>221</v>
      </c>
      <c r="C10" s="1168" t="s">
        <v>231</v>
      </c>
      <c r="D10" s="1168" t="s">
        <v>2120</v>
      </c>
      <c r="E10" s="1168">
        <v>128</v>
      </c>
      <c r="F10" s="1168" t="s">
        <v>71</v>
      </c>
      <c r="G10" s="1168">
        <v>19</v>
      </c>
      <c r="H10" s="1168">
        <v>1</v>
      </c>
      <c r="I10" s="1168">
        <v>0</v>
      </c>
      <c r="J10" s="1168">
        <v>0</v>
      </c>
      <c r="K10" s="1168">
        <v>0</v>
      </c>
      <c r="L10" s="1168">
        <v>0</v>
      </c>
      <c r="M10" s="1168">
        <v>0</v>
      </c>
      <c r="N10" s="1168">
        <v>0</v>
      </c>
      <c r="O10" s="1168">
        <v>0</v>
      </c>
      <c r="P10" s="1168">
        <v>0</v>
      </c>
      <c r="Q10" s="1168">
        <v>0</v>
      </c>
      <c r="R10" s="1168">
        <v>1</v>
      </c>
      <c r="S10" s="1168">
        <v>18</v>
      </c>
      <c r="T10" s="1168">
        <v>19</v>
      </c>
      <c r="U10" s="1168">
        <v>0</v>
      </c>
      <c r="V10" s="1168">
        <v>0</v>
      </c>
      <c r="W10" s="1168">
        <v>0</v>
      </c>
      <c r="X10" s="1168">
        <v>0</v>
      </c>
      <c r="Y10" s="1168">
        <v>0</v>
      </c>
      <c r="Z10" s="1168">
        <v>0</v>
      </c>
      <c r="AA10" s="1168">
        <v>0</v>
      </c>
      <c r="AB10" s="1168">
        <v>0</v>
      </c>
      <c r="AC10" s="1168">
        <v>0</v>
      </c>
    </row>
    <row r="11" spans="1:29" ht="15.75" x14ac:dyDescent="0.6">
      <c r="A11" s="1168" t="s">
        <v>2115</v>
      </c>
      <c r="B11" s="1168" t="s">
        <v>221</v>
      </c>
      <c r="C11" s="1168" t="s">
        <v>231</v>
      </c>
      <c r="D11" s="1168" t="s">
        <v>1377</v>
      </c>
      <c r="E11" s="1168">
        <v>131</v>
      </c>
      <c r="F11" s="1168" t="s">
        <v>71</v>
      </c>
      <c r="G11" s="1168">
        <v>33</v>
      </c>
      <c r="H11" s="1168">
        <v>5</v>
      </c>
      <c r="I11" s="1168">
        <v>0</v>
      </c>
      <c r="J11" s="1168">
        <v>0</v>
      </c>
      <c r="K11" s="1168">
        <v>0</v>
      </c>
      <c r="L11" s="1168">
        <v>0</v>
      </c>
      <c r="M11" s="1168">
        <v>0</v>
      </c>
      <c r="N11" s="1168">
        <v>0</v>
      </c>
      <c r="O11" s="1168">
        <v>0</v>
      </c>
      <c r="P11" s="1168">
        <v>0</v>
      </c>
      <c r="Q11" s="1168">
        <v>0</v>
      </c>
      <c r="R11" s="1168">
        <v>5</v>
      </c>
      <c r="S11" s="1168">
        <v>28</v>
      </c>
      <c r="T11" s="1168">
        <v>33</v>
      </c>
      <c r="U11" s="1168">
        <v>0</v>
      </c>
      <c r="V11" s="1168">
        <v>0</v>
      </c>
      <c r="W11" s="1168">
        <v>0</v>
      </c>
      <c r="X11" s="1168">
        <v>0</v>
      </c>
      <c r="Y11" s="1168">
        <v>0</v>
      </c>
      <c r="Z11" s="1168">
        <v>0</v>
      </c>
      <c r="AA11" s="1168">
        <v>0</v>
      </c>
      <c r="AB11" s="1168">
        <v>0</v>
      </c>
      <c r="AC11" s="1168">
        <v>0</v>
      </c>
    </row>
    <row r="50" spans="1:78" s="1166" customFormat="1" x14ac:dyDescent="0.45">
      <c r="A50" s="632" t="str">
        <f>A2</f>
        <v>Apr-Jun 2021</v>
      </c>
      <c r="B50" s="632" t="s">
        <v>2121</v>
      </c>
      <c r="C50" s="632" t="s">
        <v>2121</v>
      </c>
      <c r="D50" s="632" t="s">
        <v>2121</v>
      </c>
      <c r="E50" s="632">
        <v>11111</v>
      </c>
      <c r="F50" s="632" t="s">
        <v>71</v>
      </c>
      <c r="G50" s="632">
        <f>SUM(G2:G49)</f>
        <v>377</v>
      </c>
      <c r="H50" s="632">
        <f t="shared" ref="H50:BS50" si="0">SUM(H2:H49)</f>
        <v>18</v>
      </c>
      <c r="I50" s="632">
        <f t="shared" si="0"/>
        <v>0</v>
      </c>
      <c r="J50" s="632">
        <f t="shared" si="0"/>
        <v>0</v>
      </c>
      <c r="K50" s="632">
        <f t="shared" si="0"/>
        <v>0</v>
      </c>
      <c r="L50" s="632">
        <f t="shared" si="0"/>
        <v>3</v>
      </c>
      <c r="M50" s="632">
        <f t="shared" si="0"/>
        <v>76</v>
      </c>
      <c r="N50" s="632">
        <f t="shared" si="0"/>
        <v>79</v>
      </c>
      <c r="O50" s="632">
        <f t="shared" si="0"/>
        <v>0</v>
      </c>
      <c r="P50" s="632">
        <f t="shared" si="0"/>
        <v>0</v>
      </c>
      <c r="Q50" s="632">
        <f t="shared" si="0"/>
        <v>0</v>
      </c>
      <c r="R50" s="632">
        <f t="shared" si="0"/>
        <v>15</v>
      </c>
      <c r="S50" s="632">
        <f t="shared" si="0"/>
        <v>283</v>
      </c>
      <c r="T50" s="632">
        <f t="shared" si="0"/>
        <v>298</v>
      </c>
      <c r="U50" s="632">
        <f t="shared" si="0"/>
        <v>0</v>
      </c>
      <c r="V50" s="632">
        <f t="shared" si="0"/>
        <v>0</v>
      </c>
      <c r="W50" s="632">
        <f t="shared" si="0"/>
        <v>0</v>
      </c>
      <c r="X50" s="632">
        <f t="shared" si="0"/>
        <v>0</v>
      </c>
      <c r="Y50" s="632">
        <f t="shared" si="0"/>
        <v>0</v>
      </c>
      <c r="Z50" s="632">
        <f t="shared" si="0"/>
        <v>0</v>
      </c>
      <c r="AA50" s="632">
        <v>1</v>
      </c>
      <c r="AB50" s="632">
        <v>1</v>
      </c>
      <c r="AC50" s="632">
        <v>1</v>
      </c>
      <c r="AD50" s="632"/>
      <c r="AE50" s="632"/>
      <c r="AF50" s="632"/>
      <c r="AG50" s="632"/>
      <c r="AH50" s="632"/>
      <c r="AI50" s="632"/>
      <c r="AJ50" s="632"/>
      <c r="AK50" s="632"/>
      <c r="AL50" s="632"/>
      <c r="AM50" s="632"/>
      <c r="AN50" s="632"/>
      <c r="AO50" s="632"/>
      <c r="AP50" s="632"/>
      <c r="AQ50" s="632"/>
      <c r="AR50" s="632"/>
      <c r="AS50" s="632"/>
      <c r="AT50" s="632"/>
      <c r="AU50" s="632"/>
      <c r="AV50" s="632"/>
      <c r="AW50" s="632"/>
      <c r="AX50" s="632"/>
      <c r="AY50" s="632"/>
      <c r="AZ50" s="632"/>
      <c r="BA50" s="632"/>
      <c r="BB50" s="632"/>
      <c r="BC50" s="632"/>
      <c r="BD50" s="632"/>
      <c r="BE50" s="632"/>
      <c r="BF50" s="632"/>
      <c r="BG50" s="632"/>
      <c r="BH50" s="632"/>
      <c r="BI50" s="632"/>
      <c r="BJ50" s="632"/>
      <c r="BK50" s="632"/>
      <c r="BL50" s="632"/>
      <c r="BM50" s="632"/>
      <c r="BN50" s="632"/>
      <c r="BO50" s="632"/>
      <c r="BP50" s="632"/>
      <c r="BQ50" s="632"/>
      <c r="BR50" s="632"/>
      <c r="BS50" s="632"/>
      <c r="BT50" s="632"/>
      <c r="BU50" s="632"/>
      <c r="BV50" s="632"/>
      <c r="BW50" s="632"/>
      <c r="BX50" s="633"/>
      <c r="BY50" s="633"/>
      <c r="BZ50" s="633"/>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0C36-223C-4455-99B9-C75F240F6E7E}">
  <dimension ref="A1:BZ50"/>
  <sheetViews>
    <sheetView showGridLines="0" workbookViewId="0">
      <pane xSplit="6" ySplit="1" topLeftCell="AX2" activePane="bottomRight" state="frozen"/>
      <selection pane="topRight" activeCell="G1" sqref="G1"/>
      <selection pane="bottomLeft" activeCell="A2" sqref="A2"/>
      <selection pane="bottomRight" activeCell="A2" sqref="A2"/>
    </sheetView>
  </sheetViews>
  <sheetFormatPr defaultRowHeight="14.25" x14ac:dyDescent="0.45"/>
  <cols>
    <col min="1" max="1" width="13.6640625" style="1170" bestFit="1" customWidth="1"/>
    <col min="2" max="4" width="16.9296875" style="1170" bestFit="1" customWidth="1"/>
    <col min="5" max="5" width="9.33203125" style="1170" bestFit="1" customWidth="1"/>
    <col min="6" max="6" width="13.3984375" style="1170" bestFit="1" customWidth="1"/>
    <col min="7" max="7" width="26.46484375" style="1170" bestFit="1" customWidth="1"/>
    <col min="8" max="8" width="27" style="1170" bestFit="1" customWidth="1"/>
    <col min="9" max="9" width="16.46484375" style="1170" bestFit="1" customWidth="1"/>
    <col min="10" max="10" width="17.06640625" style="1170" bestFit="1" customWidth="1"/>
    <col min="11" max="11" width="16.53125" style="1170" bestFit="1" customWidth="1"/>
    <col min="12" max="12" width="17.1328125" style="1170" bestFit="1" customWidth="1"/>
    <col min="13" max="13" width="16.53125" style="1170" bestFit="1" customWidth="1"/>
    <col min="14" max="14" width="17.1328125" style="1170" bestFit="1" customWidth="1"/>
    <col min="15" max="15" width="19" style="1170" bestFit="1" customWidth="1"/>
    <col min="16" max="16" width="19.53125" style="1170" bestFit="1" customWidth="1"/>
    <col min="17" max="17" width="19" style="1170" bestFit="1" customWidth="1"/>
    <col min="18" max="18" width="19.53125" style="1170" bestFit="1" customWidth="1"/>
    <col min="19" max="19" width="19" style="1170" bestFit="1" customWidth="1"/>
    <col min="20" max="20" width="19.53125" style="1170" bestFit="1" customWidth="1"/>
    <col min="21" max="21" width="26.796875" style="1170" bestFit="1" customWidth="1"/>
    <col min="22" max="22" width="27.33203125" style="1170" bestFit="1" customWidth="1"/>
    <col min="23" max="23" width="16.796875" style="1170" bestFit="1" customWidth="1"/>
    <col min="24" max="24" width="17.3984375" style="1170" bestFit="1" customWidth="1"/>
    <col min="25" max="25" width="16.86328125" style="1170" bestFit="1" customWidth="1"/>
    <col min="26" max="26" width="17.46484375" style="1170" bestFit="1" customWidth="1"/>
    <col min="27" max="27" width="16.86328125" style="1170" bestFit="1" customWidth="1"/>
    <col min="28" max="28" width="17.46484375" style="1170" bestFit="1" customWidth="1"/>
    <col min="29" max="29" width="19.33203125" style="1170" bestFit="1" customWidth="1"/>
    <col min="30" max="30" width="19.86328125" style="1170" bestFit="1" customWidth="1"/>
    <col min="31" max="31" width="19.33203125" style="1170" bestFit="1" customWidth="1"/>
    <col min="32" max="32" width="19.86328125" style="1170" bestFit="1" customWidth="1"/>
    <col min="33" max="33" width="19.33203125" style="1170" bestFit="1" customWidth="1"/>
    <col min="34" max="34" width="19.86328125" style="1170" bestFit="1" customWidth="1"/>
    <col min="35" max="35" width="19" style="1170" bestFit="1" customWidth="1"/>
    <col min="36" max="36" width="19.53125" style="1170" bestFit="1" customWidth="1"/>
    <col min="37" max="37" width="19" style="1170" bestFit="1" customWidth="1"/>
    <col min="38" max="38" width="19.53125" style="1170" bestFit="1" customWidth="1"/>
    <col min="39" max="39" width="19" style="1170" bestFit="1" customWidth="1"/>
    <col min="40" max="40" width="19.53125" style="1170" bestFit="1" customWidth="1"/>
    <col min="41" max="41" width="19" style="1170" bestFit="1" customWidth="1"/>
    <col min="42" max="42" width="19.53125" style="1170" bestFit="1" customWidth="1"/>
    <col min="43" max="43" width="19" style="1170" bestFit="1" customWidth="1"/>
    <col min="44" max="44" width="19.53125" style="1170" bestFit="1" customWidth="1"/>
    <col min="45" max="45" width="15.86328125" style="1170" bestFit="1" customWidth="1"/>
    <col min="46" max="46" width="16.3984375" style="1170" bestFit="1" customWidth="1"/>
    <col min="47" max="47" width="19.33203125" style="1170" bestFit="1" customWidth="1"/>
    <col min="48" max="48" width="19.86328125" style="1170" bestFit="1" customWidth="1"/>
    <col min="49" max="49" width="19.33203125" style="1170" bestFit="1" customWidth="1"/>
    <col min="50" max="50" width="19.86328125" style="1170" bestFit="1" customWidth="1"/>
    <col min="51" max="51" width="19.33203125" style="1170" bestFit="1" customWidth="1"/>
    <col min="52" max="52" width="19.86328125" style="1170" bestFit="1" customWidth="1"/>
    <col min="53" max="53" width="19.33203125" style="1170" bestFit="1" customWidth="1"/>
    <col min="54" max="54" width="19.86328125" style="1170" bestFit="1" customWidth="1"/>
    <col min="55" max="55" width="19.33203125" style="1170" bestFit="1" customWidth="1"/>
    <col min="56" max="56" width="19.86328125" style="1170" bestFit="1" customWidth="1"/>
    <col min="57" max="57" width="16.19921875" style="1170" bestFit="1" customWidth="1"/>
    <col min="58" max="58" width="16.73046875" style="1170" bestFit="1" customWidth="1"/>
    <col min="59" max="59" width="13.73046875" style="1170" bestFit="1" customWidth="1"/>
    <col min="60" max="60" width="17.3984375" style="1170" bestFit="1" customWidth="1"/>
    <col min="61" max="61" width="17.46484375" style="1170" bestFit="1" customWidth="1"/>
    <col min="62" max="62" width="20.06640625" style="1170" bestFit="1" customWidth="1"/>
    <col min="63" max="78" width="1.73046875" style="1170" bestFit="1" customWidth="1"/>
    <col min="79" max="16384" width="9.06640625" style="1170"/>
  </cols>
  <sheetData>
    <row r="1" spans="1:62" ht="15.75" x14ac:dyDescent="0.6">
      <c r="A1" s="1165" t="s">
        <v>159</v>
      </c>
      <c r="B1" s="1165" t="s">
        <v>160</v>
      </c>
      <c r="C1" s="1165" t="s">
        <v>233</v>
      </c>
      <c r="D1" s="1165" t="s">
        <v>1284</v>
      </c>
      <c r="E1" s="1165" t="s">
        <v>235</v>
      </c>
      <c r="F1" s="1165" t="s">
        <v>70</v>
      </c>
      <c r="G1" s="1165" t="s">
        <v>2140</v>
      </c>
      <c r="H1" s="1165" t="s">
        <v>2141</v>
      </c>
      <c r="I1" s="1165" t="s">
        <v>2142</v>
      </c>
      <c r="J1" s="1165" t="s">
        <v>2143</v>
      </c>
      <c r="K1" s="1165" t="s">
        <v>2144</v>
      </c>
      <c r="L1" s="1165" t="s">
        <v>2145</v>
      </c>
      <c r="M1" s="1165" t="s">
        <v>2146</v>
      </c>
      <c r="N1" s="1165" t="s">
        <v>2147</v>
      </c>
      <c r="O1" s="1165" t="s">
        <v>2148</v>
      </c>
      <c r="P1" s="1165" t="s">
        <v>2149</v>
      </c>
      <c r="Q1" s="1165" t="s">
        <v>2150</v>
      </c>
      <c r="R1" s="1165" t="s">
        <v>2151</v>
      </c>
      <c r="S1" s="1165" t="s">
        <v>2152</v>
      </c>
      <c r="T1" s="1165" t="s">
        <v>2153</v>
      </c>
      <c r="U1" s="1165" t="s">
        <v>2154</v>
      </c>
      <c r="V1" s="1165" t="s">
        <v>2155</v>
      </c>
      <c r="W1" s="1165" t="s">
        <v>2156</v>
      </c>
      <c r="X1" s="1165" t="s">
        <v>2157</v>
      </c>
      <c r="Y1" s="1165" t="s">
        <v>2158</v>
      </c>
      <c r="Z1" s="1165" t="s">
        <v>2159</v>
      </c>
      <c r="AA1" s="1165" t="s">
        <v>2160</v>
      </c>
      <c r="AB1" s="1165" t="s">
        <v>2161</v>
      </c>
      <c r="AC1" s="1165" t="s">
        <v>2162</v>
      </c>
      <c r="AD1" s="1165" t="s">
        <v>2163</v>
      </c>
      <c r="AE1" s="1165" t="s">
        <v>2164</v>
      </c>
      <c r="AF1" s="1165" t="s">
        <v>2165</v>
      </c>
      <c r="AG1" s="1165" t="s">
        <v>2166</v>
      </c>
      <c r="AH1" s="1165" t="s">
        <v>2167</v>
      </c>
      <c r="AI1" s="1165" t="s">
        <v>2168</v>
      </c>
      <c r="AJ1" s="1165" t="s">
        <v>2169</v>
      </c>
      <c r="AK1" s="1165" t="s">
        <v>2170</v>
      </c>
      <c r="AL1" s="1165" t="s">
        <v>2171</v>
      </c>
      <c r="AM1" s="1165" t="s">
        <v>2172</v>
      </c>
      <c r="AN1" s="1165" t="s">
        <v>2173</v>
      </c>
      <c r="AO1" s="1165" t="s">
        <v>2174</v>
      </c>
      <c r="AP1" s="1165" t="s">
        <v>2175</v>
      </c>
      <c r="AQ1" s="1165" t="s">
        <v>2176</v>
      </c>
      <c r="AR1" s="1165" t="s">
        <v>2177</v>
      </c>
      <c r="AS1" s="1165" t="s">
        <v>2178</v>
      </c>
      <c r="AT1" s="1165" t="s">
        <v>2179</v>
      </c>
      <c r="AU1" s="1165" t="s">
        <v>2180</v>
      </c>
      <c r="AV1" s="1165" t="s">
        <v>2181</v>
      </c>
      <c r="AW1" s="1165" t="s">
        <v>2182</v>
      </c>
      <c r="AX1" s="1165" t="s">
        <v>2183</v>
      </c>
      <c r="AY1" s="1165" t="s">
        <v>2184</v>
      </c>
      <c r="AZ1" s="1165" t="s">
        <v>2185</v>
      </c>
      <c r="BA1" s="1165" t="s">
        <v>2186</v>
      </c>
      <c r="BB1" s="1165" t="s">
        <v>2187</v>
      </c>
      <c r="BC1" s="1165" t="s">
        <v>2188</v>
      </c>
      <c r="BD1" s="1165" t="s">
        <v>2189</v>
      </c>
      <c r="BE1" s="1165" t="s">
        <v>2190</v>
      </c>
      <c r="BF1" s="1165" t="s">
        <v>2191</v>
      </c>
      <c r="BG1" s="1165" t="s">
        <v>2192</v>
      </c>
      <c r="BH1" s="1165" t="s">
        <v>281</v>
      </c>
      <c r="BI1" s="1165" t="s">
        <v>282</v>
      </c>
      <c r="BJ1" s="1165" t="s">
        <v>283</v>
      </c>
    </row>
    <row r="2" spans="1:62" ht="15.75" x14ac:dyDescent="0.6">
      <c r="A2" s="1169" t="s">
        <v>2115</v>
      </c>
      <c r="B2" s="1169" t="s">
        <v>221</v>
      </c>
      <c r="C2" s="1169" t="s">
        <v>315</v>
      </c>
      <c r="D2" s="1169" t="s">
        <v>315</v>
      </c>
      <c r="E2" s="1169">
        <v>10</v>
      </c>
      <c r="F2" s="1169" t="s">
        <v>71</v>
      </c>
      <c r="G2" s="1169">
        <v>0</v>
      </c>
      <c r="H2" s="1169">
        <v>0</v>
      </c>
      <c r="I2" s="1169">
        <v>0</v>
      </c>
      <c r="J2" s="1169">
        <v>0</v>
      </c>
      <c r="K2" s="1169">
        <v>0</v>
      </c>
      <c r="L2" s="1169">
        <v>0</v>
      </c>
      <c r="M2" s="1169">
        <v>0</v>
      </c>
      <c r="N2" s="1169">
        <v>0</v>
      </c>
      <c r="O2" s="1169">
        <v>0</v>
      </c>
      <c r="P2" s="1169">
        <v>0</v>
      </c>
      <c r="Q2" s="1169">
        <v>0</v>
      </c>
      <c r="R2" s="1169">
        <v>0</v>
      </c>
      <c r="S2" s="1169">
        <v>0</v>
      </c>
      <c r="T2" s="1169">
        <v>0</v>
      </c>
      <c r="U2" s="1169">
        <v>0</v>
      </c>
      <c r="V2" s="1169">
        <v>0</v>
      </c>
      <c r="W2" s="1169">
        <v>0</v>
      </c>
      <c r="X2" s="1169">
        <v>0</v>
      </c>
      <c r="Y2" s="1169">
        <v>0</v>
      </c>
      <c r="Z2" s="1169">
        <v>0</v>
      </c>
      <c r="AA2" s="1169">
        <v>0</v>
      </c>
      <c r="AB2" s="1169">
        <v>0</v>
      </c>
      <c r="AC2" s="1169">
        <v>0</v>
      </c>
      <c r="AD2" s="1169">
        <v>0</v>
      </c>
      <c r="AE2" s="1169">
        <v>0</v>
      </c>
      <c r="AF2" s="1169">
        <v>0</v>
      </c>
      <c r="AG2" s="1169">
        <v>11</v>
      </c>
      <c r="AH2" s="1169">
        <v>10</v>
      </c>
      <c r="AI2" s="1169">
        <v>0</v>
      </c>
      <c r="AJ2" s="1169">
        <v>0</v>
      </c>
      <c r="AK2" s="1169">
        <v>0</v>
      </c>
      <c r="AL2" s="1169">
        <v>0</v>
      </c>
      <c r="AM2" s="1169">
        <v>0</v>
      </c>
      <c r="AN2" s="1169">
        <v>0</v>
      </c>
      <c r="AO2" s="1169">
        <v>0</v>
      </c>
      <c r="AP2" s="1169">
        <v>0</v>
      </c>
      <c r="AQ2" s="1169">
        <v>0</v>
      </c>
      <c r="AR2" s="1169">
        <v>0</v>
      </c>
      <c r="AS2" s="1169">
        <v>0</v>
      </c>
      <c r="AT2" s="1169">
        <v>0</v>
      </c>
      <c r="AU2" s="1169">
        <v>7</v>
      </c>
      <c r="AV2" s="1169">
        <v>5</v>
      </c>
      <c r="AW2" s="1169">
        <v>2</v>
      </c>
      <c r="AX2" s="1169">
        <v>1</v>
      </c>
      <c r="AY2" s="1169">
        <v>0</v>
      </c>
      <c r="AZ2" s="1169">
        <v>0</v>
      </c>
      <c r="BA2" s="1169">
        <v>0</v>
      </c>
      <c r="BB2" s="1169">
        <v>0</v>
      </c>
      <c r="BC2" s="1169">
        <v>0</v>
      </c>
      <c r="BD2" s="1169">
        <v>0</v>
      </c>
      <c r="BE2" s="1169">
        <v>0</v>
      </c>
      <c r="BF2" s="1169">
        <v>0</v>
      </c>
      <c r="BG2" s="1169">
        <v>36</v>
      </c>
      <c r="BH2" s="1169">
        <v>0</v>
      </c>
      <c r="BI2" s="1169">
        <v>0</v>
      </c>
      <c r="BJ2" s="1169">
        <v>0</v>
      </c>
    </row>
    <row r="3" spans="1:62" ht="15.75" x14ac:dyDescent="0.6">
      <c r="A3" s="1169" t="s">
        <v>2115</v>
      </c>
      <c r="B3" s="1169" t="s">
        <v>221</v>
      </c>
      <c r="C3" s="1169" t="s">
        <v>359</v>
      </c>
      <c r="D3" s="1169" t="s">
        <v>2116</v>
      </c>
      <c r="E3" s="1169">
        <v>38</v>
      </c>
      <c r="F3" s="1169" t="s">
        <v>71</v>
      </c>
      <c r="G3" s="1169">
        <v>0</v>
      </c>
      <c r="H3" s="1169">
        <v>0</v>
      </c>
      <c r="I3" s="1169">
        <v>0</v>
      </c>
      <c r="J3" s="1169">
        <v>0</v>
      </c>
      <c r="K3" s="1169">
        <v>0</v>
      </c>
      <c r="L3" s="1169">
        <v>0</v>
      </c>
      <c r="M3" s="1169">
        <v>0</v>
      </c>
      <c r="N3" s="1169">
        <v>0</v>
      </c>
      <c r="O3" s="1169">
        <v>0</v>
      </c>
      <c r="P3" s="1169">
        <v>0</v>
      </c>
      <c r="Q3" s="1169">
        <v>0</v>
      </c>
      <c r="R3" s="1169">
        <v>0</v>
      </c>
      <c r="S3" s="1169">
        <v>0</v>
      </c>
      <c r="T3" s="1169">
        <v>0</v>
      </c>
      <c r="U3" s="1169">
        <v>0</v>
      </c>
      <c r="V3" s="1169">
        <v>0</v>
      </c>
      <c r="W3" s="1169">
        <v>0</v>
      </c>
      <c r="X3" s="1169">
        <v>0</v>
      </c>
      <c r="Y3" s="1169">
        <v>0</v>
      </c>
      <c r="Z3" s="1169">
        <v>0</v>
      </c>
      <c r="AA3" s="1169">
        <v>0</v>
      </c>
      <c r="AB3" s="1169">
        <v>0</v>
      </c>
      <c r="AC3" s="1169">
        <v>0</v>
      </c>
      <c r="AD3" s="1169">
        <v>0</v>
      </c>
      <c r="AE3" s="1169">
        <v>0</v>
      </c>
      <c r="AF3" s="1169">
        <v>0</v>
      </c>
      <c r="AG3" s="1169">
        <v>0</v>
      </c>
      <c r="AH3" s="1169">
        <v>0</v>
      </c>
      <c r="AI3" s="1169">
        <v>0</v>
      </c>
      <c r="AJ3" s="1169">
        <v>0</v>
      </c>
      <c r="AK3" s="1169">
        <v>0</v>
      </c>
      <c r="AL3" s="1169">
        <v>0</v>
      </c>
      <c r="AM3" s="1169">
        <v>0</v>
      </c>
      <c r="AN3" s="1169">
        <v>0</v>
      </c>
      <c r="AO3" s="1169">
        <v>0</v>
      </c>
      <c r="AP3" s="1169">
        <v>0</v>
      </c>
      <c r="AQ3" s="1169">
        <v>0</v>
      </c>
      <c r="AR3" s="1169">
        <v>0</v>
      </c>
      <c r="AS3" s="1169">
        <v>0</v>
      </c>
      <c r="AT3" s="1169">
        <v>0</v>
      </c>
      <c r="AU3" s="1169">
        <v>10</v>
      </c>
      <c r="AV3" s="1169">
        <v>0</v>
      </c>
      <c r="AW3" s="1169">
        <v>6</v>
      </c>
      <c r="AX3" s="1169">
        <v>0</v>
      </c>
      <c r="AY3" s="1169">
        <v>3</v>
      </c>
      <c r="AZ3" s="1169">
        <v>0</v>
      </c>
      <c r="BA3" s="1169">
        <v>2</v>
      </c>
      <c r="BB3" s="1169">
        <v>0</v>
      </c>
      <c r="BC3" s="1169">
        <v>0</v>
      </c>
      <c r="BD3" s="1169">
        <v>0</v>
      </c>
      <c r="BE3" s="1169">
        <v>0</v>
      </c>
      <c r="BF3" s="1169">
        <v>0</v>
      </c>
      <c r="BG3" s="1169">
        <v>21</v>
      </c>
      <c r="BH3" s="1169">
        <v>0</v>
      </c>
      <c r="BI3" s="1169">
        <v>0</v>
      </c>
      <c r="BJ3" s="1169">
        <v>0</v>
      </c>
    </row>
    <row r="4" spans="1:62" ht="15.75" x14ac:dyDescent="0.6">
      <c r="A4" s="1169" t="s">
        <v>2115</v>
      </c>
      <c r="B4" s="1169" t="s">
        <v>221</v>
      </c>
      <c r="C4" s="1169" t="s">
        <v>222</v>
      </c>
      <c r="D4" s="1169" t="s">
        <v>2117</v>
      </c>
      <c r="E4" s="1169">
        <v>67</v>
      </c>
      <c r="F4" s="1169" t="s">
        <v>71</v>
      </c>
      <c r="G4" s="1169">
        <v>0</v>
      </c>
      <c r="H4" s="1169">
        <v>0</v>
      </c>
      <c r="I4" s="1169">
        <v>0</v>
      </c>
      <c r="J4" s="1169">
        <v>0</v>
      </c>
      <c r="K4" s="1169">
        <v>0</v>
      </c>
      <c r="L4" s="1169">
        <v>0</v>
      </c>
      <c r="M4" s="1169">
        <v>0</v>
      </c>
      <c r="N4" s="1169">
        <v>0</v>
      </c>
      <c r="O4" s="1169">
        <v>0</v>
      </c>
      <c r="P4" s="1169">
        <v>0</v>
      </c>
      <c r="Q4" s="1169">
        <v>0</v>
      </c>
      <c r="R4" s="1169">
        <v>0</v>
      </c>
      <c r="S4" s="1169">
        <v>1</v>
      </c>
      <c r="T4" s="1169">
        <v>0</v>
      </c>
      <c r="U4" s="1169">
        <v>0</v>
      </c>
      <c r="V4" s="1169">
        <v>0</v>
      </c>
      <c r="W4" s="1169">
        <v>0</v>
      </c>
      <c r="X4" s="1169">
        <v>0</v>
      </c>
      <c r="Y4" s="1169">
        <v>0</v>
      </c>
      <c r="Z4" s="1169">
        <v>0</v>
      </c>
      <c r="AA4" s="1169">
        <v>0</v>
      </c>
      <c r="AB4" s="1169">
        <v>0</v>
      </c>
      <c r="AC4" s="1169">
        <v>0</v>
      </c>
      <c r="AD4" s="1169">
        <v>0</v>
      </c>
      <c r="AE4" s="1169">
        <v>5</v>
      </c>
      <c r="AF4" s="1169">
        <v>0</v>
      </c>
      <c r="AG4" s="1169">
        <v>18</v>
      </c>
      <c r="AH4" s="1169">
        <v>0</v>
      </c>
      <c r="AI4" s="1169">
        <v>0</v>
      </c>
      <c r="AJ4" s="1169">
        <v>0</v>
      </c>
      <c r="AK4" s="1169">
        <v>1</v>
      </c>
      <c r="AL4" s="1169">
        <v>0</v>
      </c>
      <c r="AM4" s="1169">
        <v>0</v>
      </c>
      <c r="AN4" s="1169">
        <v>0</v>
      </c>
      <c r="AO4" s="1169">
        <v>0</v>
      </c>
      <c r="AP4" s="1169">
        <v>0</v>
      </c>
      <c r="AQ4" s="1169">
        <v>1</v>
      </c>
      <c r="AR4" s="1169">
        <v>0</v>
      </c>
      <c r="AS4" s="1169">
        <v>0</v>
      </c>
      <c r="AT4" s="1169">
        <v>0</v>
      </c>
      <c r="AU4" s="1169">
        <v>21</v>
      </c>
      <c r="AV4" s="1169">
        <v>0</v>
      </c>
      <c r="AW4" s="1169">
        <v>22</v>
      </c>
      <c r="AX4" s="1169">
        <v>0</v>
      </c>
      <c r="AY4" s="1169">
        <v>21</v>
      </c>
      <c r="AZ4" s="1169">
        <v>0</v>
      </c>
      <c r="BA4" s="1169">
        <v>12</v>
      </c>
      <c r="BB4" s="1169">
        <v>0</v>
      </c>
      <c r="BC4" s="1169">
        <v>6</v>
      </c>
      <c r="BD4" s="1169">
        <v>0</v>
      </c>
      <c r="BE4" s="1169">
        <v>1</v>
      </c>
      <c r="BF4" s="1169">
        <v>0</v>
      </c>
      <c r="BG4" s="1169">
        <v>109</v>
      </c>
      <c r="BH4" s="1169">
        <v>0</v>
      </c>
      <c r="BI4" s="1169">
        <v>0</v>
      </c>
      <c r="BJ4" s="1169">
        <v>0</v>
      </c>
    </row>
    <row r="5" spans="1:62" ht="15.75" x14ac:dyDescent="0.6">
      <c r="A5" s="1169" t="s">
        <v>2115</v>
      </c>
      <c r="B5" s="1169" t="s">
        <v>221</v>
      </c>
      <c r="C5" s="1169" t="s">
        <v>222</v>
      </c>
      <c r="D5" s="1169" t="s">
        <v>222</v>
      </c>
      <c r="E5" s="1169">
        <v>69</v>
      </c>
      <c r="F5" s="1169" t="s">
        <v>71</v>
      </c>
      <c r="G5" s="1169">
        <v>0</v>
      </c>
      <c r="H5" s="1169">
        <v>0</v>
      </c>
      <c r="I5" s="1169">
        <v>0</v>
      </c>
      <c r="J5" s="1169">
        <v>0</v>
      </c>
      <c r="K5" s="1169">
        <v>0</v>
      </c>
      <c r="L5" s="1169">
        <v>0</v>
      </c>
      <c r="M5" s="1169">
        <v>0</v>
      </c>
      <c r="N5" s="1169">
        <v>0</v>
      </c>
      <c r="O5" s="1169">
        <v>0</v>
      </c>
      <c r="P5" s="1169">
        <v>0</v>
      </c>
      <c r="Q5" s="1169">
        <v>0</v>
      </c>
      <c r="R5" s="1169">
        <v>0</v>
      </c>
      <c r="S5" s="1169">
        <v>0</v>
      </c>
      <c r="T5" s="1169">
        <v>0</v>
      </c>
      <c r="U5" s="1169">
        <v>0</v>
      </c>
      <c r="V5" s="1169">
        <v>0</v>
      </c>
      <c r="W5" s="1169">
        <v>0</v>
      </c>
      <c r="X5" s="1169">
        <v>0</v>
      </c>
      <c r="Y5" s="1169">
        <v>0</v>
      </c>
      <c r="Z5" s="1169">
        <v>0</v>
      </c>
      <c r="AA5" s="1169">
        <v>0</v>
      </c>
      <c r="AB5" s="1169">
        <v>0</v>
      </c>
      <c r="AC5" s="1169">
        <v>0</v>
      </c>
      <c r="AD5" s="1169">
        <v>0</v>
      </c>
      <c r="AE5" s="1169">
        <v>1</v>
      </c>
      <c r="AF5" s="1169">
        <v>0</v>
      </c>
      <c r="AG5" s="1169">
        <v>0</v>
      </c>
      <c r="AH5" s="1169">
        <v>0</v>
      </c>
      <c r="AI5" s="1169">
        <v>0</v>
      </c>
      <c r="AJ5" s="1169">
        <v>0</v>
      </c>
      <c r="AK5" s="1169">
        <v>0</v>
      </c>
      <c r="AL5" s="1169">
        <v>0</v>
      </c>
      <c r="AM5" s="1169">
        <v>0</v>
      </c>
      <c r="AN5" s="1169">
        <v>0</v>
      </c>
      <c r="AO5" s="1169">
        <v>0</v>
      </c>
      <c r="AP5" s="1169">
        <v>0</v>
      </c>
      <c r="AQ5" s="1169">
        <v>0</v>
      </c>
      <c r="AR5" s="1169">
        <v>0</v>
      </c>
      <c r="AS5" s="1169">
        <v>0</v>
      </c>
      <c r="AT5" s="1169">
        <v>0</v>
      </c>
      <c r="AU5" s="1169">
        <v>4</v>
      </c>
      <c r="AV5" s="1169">
        <v>0</v>
      </c>
      <c r="AW5" s="1169">
        <v>4</v>
      </c>
      <c r="AX5" s="1169">
        <v>0</v>
      </c>
      <c r="AY5" s="1169">
        <v>1</v>
      </c>
      <c r="AZ5" s="1169">
        <v>0</v>
      </c>
      <c r="BA5" s="1169">
        <v>2</v>
      </c>
      <c r="BB5" s="1169">
        <v>0</v>
      </c>
      <c r="BC5" s="1169">
        <v>0</v>
      </c>
      <c r="BD5" s="1169">
        <v>0</v>
      </c>
      <c r="BE5" s="1169">
        <v>0</v>
      </c>
      <c r="BF5" s="1169">
        <v>0</v>
      </c>
      <c r="BG5" s="1169">
        <v>12</v>
      </c>
      <c r="BH5" s="1169">
        <v>0</v>
      </c>
      <c r="BI5" s="1169">
        <v>0</v>
      </c>
      <c r="BJ5" s="1169">
        <v>0</v>
      </c>
    </row>
    <row r="6" spans="1:62" ht="15.75" x14ac:dyDescent="0.6">
      <c r="A6" s="1169" t="s">
        <v>2115</v>
      </c>
      <c r="B6" s="1169" t="s">
        <v>221</v>
      </c>
      <c r="C6" s="1169" t="s">
        <v>224</v>
      </c>
      <c r="D6" s="1169" t="s">
        <v>1352</v>
      </c>
      <c r="E6" s="1169">
        <v>73</v>
      </c>
      <c r="F6" s="1169" t="s">
        <v>71</v>
      </c>
      <c r="G6" s="1169">
        <v>0</v>
      </c>
      <c r="H6" s="1169">
        <v>0</v>
      </c>
      <c r="I6" s="1169">
        <v>0</v>
      </c>
      <c r="J6" s="1169">
        <v>0</v>
      </c>
      <c r="K6" s="1169">
        <v>0</v>
      </c>
      <c r="L6" s="1169">
        <v>0</v>
      </c>
      <c r="M6" s="1169">
        <v>0</v>
      </c>
      <c r="N6" s="1169">
        <v>0</v>
      </c>
      <c r="O6" s="1169">
        <v>0</v>
      </c>
      <c r="P6" s="1169">
        <v>0</v>
      </c>
      <c r="Q6" s="1169">
        <v>0</v>
      </c>
      <c r="R6" s="1169">
        <v>0</v>
      </c>
      <c r="S6" s="1169">
        <v>0</v>
      </c>
      <c r="T6" s="1169">
        <v>0</v>
      </c>
      <c r="U6" s="1169">
        <v>0</v>
      </c>
      <c r="V6" s="1169">
        <v>0</v>
      </c>
      <c r="W6" s="1169">
        <v>0</v>
      </c>
      <c r="X6" s="1169">
        <v>0</v>
      </c>
      <c r="Y6" s="1169">
        <v>0</v>
      </c>
      <c r="Z6" s="1169">
        <v>0</v>
      </c>
      <c r="AA6" s="1169">
        <v>0</v>
      </c>
      <c r="AB6" s="1169">
        <v>0</v>
      </c>
      <c r="AC6" s="1169">
        <v>0</v>
      </c>
      <c r="AD6" s="1169">
        <v>0</v>
      </c>
      <c r="AE6" s="1169">
        <v>0</v>
      </c>
      <c r="AF6" s="1169">
        <v>0</v>
      </c>
      <c r="AG6" s="1169">
        <v>0</v>
      </c>
      <c r="AH6" s="1169">
        <v>0</v>
      </c>
      <c r="AI6" s="1169">
        <v>0</v>
      </c>
      <c r="AJ6" s="1169">
        <v>0</v>
      </c>
      <c r="AK6" s="1169">
        <v>1</v>
      </c>
      <c r="AL6" s="1169">
        <v>0</v>
      </c>
      <c r="AM6" s="1169">
        <v>1</v>
      </c>
      <c r="AN6" s="1169">
        <v>0</v>
      </c>
      <c r="AO6" s="1169">
        <v>0</v>
      </c>
      <c r="AP6" s="1169">
        <v>0</v>
      </c>
      <c r="AQ6" s="1169">
        <v>0</v>
      </c>
      <c r="AR6" s="1169">
        <v>0</v>
      </c>
      <c r="AS6" s="1169">
        <v>1</v>
      </c>
      <c r="AT6" s="1169">
        <v>0</v>
      </c>
      <c r="AU6" s="1169">
        <v>0</v>
      </c>
      <c r="AV6" s="1169">
        <v>0</v>
      </c>
      <c r="AW6" s="1169">
        <v>0</v>
      </c>
      <c r="AX6" s="1169">
        <v>0</v>
      </c>
      <c r="AY6" s="1169">
        <v>0</v>
      </c>
      <c r="AZ6" s="1169">
        <v>0</v>
      </c>
      <c r="BA6" s="1169">
        <v>0</v>
      </c>
      <c r="BB6" s="1169">
        <v>0</v>
      </c>
      <c r="BC6" s="1169">
        <v>0</v>
      </c>
      <c r="BD6" s="1169">
        <v>0</v>
      </c>
      <c r="BE6" s="1169">
        <v>0</v>
      </c>
      <c r="BF6" s="1169">
        <v>0</v>
      </c>
      <c r="BG6" s="1169">
        <v>3</v>
      </c>
      <c r="BH6" s="1169">
        <v>0</v>
      </c>
      <c r="BI6" s="1169">
        <v>0</v>
      </c>
      <c r="BJ6" s="1169">
        <v>0</v>
      </c>
    </row>
    <row r="7" spans="1:62" ht="15.75" x14ac:dyDescent="0.6">
      <c r="A7" s="1169" t="s">
        <v>2115</v>
      </c>
      <c r="B7" s="1169" t="s">
        <v>221</v>
      </c>
      <c r="C7" s="1169" t="s">
        <v>288</v>
      </c>
      <c r="D7" s="1169" t="s">
        <v>1353</v>
      </c>
      <c r="E7" s="1169">
        <v>78</v>
      </c>
      <c r="F7" s="1169" t="s">
        <v>71</v>
      </c>
      <c r="G7" s="1169">
        <v>0</v>
      </c>
      <c r="H7" s="1169">
        <v>0</v>
      </c>
      <c r="I7" s="1169">
        <v>0</v>
      </c>
      <c r="J7" s="1169">
        <v>0</v>
      </c>
      <c r="K7" s="1169">
        <v>0</v>
      </c>
      <c r="L7" s="1169">
        <v>0</v>
      </c>
      <c r="M7" s="1169">
        <v>0</v>
      </c>
      <c r="N7" s="1169">
        <v>0</v>
      </c>
      <c r="O7" s="1169">
        <v>0</v>
      </c>
      <c r="P7" s="1169">
        <v>0</v>
      </c>
      <c r="Q7" s="1169">
        <v>0</v>
      </c>
      <c r="R7" s="1169">
        <v>0</v>
      </c>
      <c r="S7" s="1169">
        <v>0</v>
      </c>
      <c r="T7" s="1169">
        <v>0</v>
      </c>
      <c r="U7" s="1169">
        <v>0</v>
      </c>
      <c r="V7" s="1169">
        <v>0</v>
      </c>
      <c r="W7" s="1169">
        <v>0</v>
      </c>
      <c r="X7" s="1169">
        <v>0</v>
      </c>
      <c r="Y7" s="1169">
        <v>0</v>
      </c>
      <c r="Z7" s="1169">
        <v>0</v>
      </c>
      <c r="AA7" s="1169">
        <v>0</v>
      </c>
      <c r="AB7" s="1169">
        <v>0</v>
      </c>
      <c r="AC7" s="1169">
        <v>0</v>
      </c>
      <c r="AD7" s="1169">
        <v>0</v>
      </c>
      <c r="AE7" s="1169">
        <v>0</v>
      </c>
      <c r="AF7" s="1169">
        <v>0</v>
      </c>
      <c r="AG7" s="1169">
        <v>7</v>
      </c>
      <c r="AH7" s="1169">
        <v>8</v>
      </c>
      <c r="AI7" s="1169">
        <v>0</v>
      </c>
      <c r="AJ7" s="1169">
        <v>0</v>
      </c>
      <c r="AK7" s="1169">
        <v>0</v>
      </c>
      <c r="AL7" s="1169">
        <v>0</v>
      </c>
      <c r="AM7" s="1169">
        <v>0</v>
      </c>
      <c r="AN7" s="1169">
        <v>0</v>
      </c>
      <c r="AO7" s="1169">
        <v>2</v>
      </c>
      <c r="AP7" s="1169">
        <v>1</v>
      </c>
      <c r="AQ7" s="1169">
        <v>0</v>
      </c>
      <c r="AR7" s="1169">
        <v>0</v>
      </c>
      <c r="AS7" s="1169">
        <v>0</v>
      </c>
      <c r="AT7" s="1169">
        <v>0</v>
      </c>
      <c r="AU7" s="1169">
        <v>2</v>
      </c>
      <c r="AV7" s="1169">
        <v>9</v>
      </c>
      <c r="AW7" s="1169">
        <v>1</v>
      </c>
      <c r="AX7" s="1169">
        <v>0</v>
      </c>
      <c r="AY7" s="1169">
        <v>0</v>
      </c>
      <c r="AZ7" s="1169">
        <v>0</v>
      </c>
      <c r="BA7" s="1169">
        <v>0</v>
      </c>
      <c r="BB7" s="1169">
        <v>0</v>
      </c>
      <c r="BC7" s="1169">
        <v>0</v>
      </c>
      <c r="BD7" s="1169">
        <v>0</v>
      </c>
      <c r="BE7" s="1169">
        <v>0</v>
      </c>
      <c r="BF7" s="1169">
        <v>0</v>
      </c>
      <c r="BG7" s="1169">
        <v>30</v>
      </c>
      <c r="BH7" s="1169">
        <v>0</v>
      </c>
      <c r="BI7" s="1169">
        <v>0</v>
      </c>
      <c r="BJ7" s="1169">
        <v>0</v>
      </c>
    </row>
    <row r="8" spans="1:62" ht="15.75" x14ac:dyDescent="0.6">
      <c r="A8" s="1169" t="s">
        <v>2115</v>
      </c>
      <c r="B8" s="1169" t="s">
        <v>221</v>
      </c>
      <c r="C8" s="1169" t="s">
        <v>229</v>
      </c>
      <c r="D8" s="1169" t="s">
        <v>2119</v>
      </c>
      <c r="E8" s="1169">
        <v>117</v>
      </c>
      <c r="F8" s="1169" t="s">
        <v>71</v>
      </c>
      <c r="G8" s="1169">
        <v>0</v>
      </c>
      <c r="H8" s="1169">
        <v>0</v>
      </c>
      <c r="I8" s="1169">
        <v>0</v>
      </c>
      <c r="J8" s="1169">
        <v>0</v>
      </c>
      <c r="K8" s="1169">
        <v>0</v>
      </c>
      <c r="L8" s="1169">
        <v>0</v>
      </c>
      <c r="M8" s="1169">
        <v>0</v>
      </c>
      <c r="N8" s="1169">
        <v>0</v>
      </c>
      <c r="O8" s="1169">
        <v>0</v>
      </c>
      <c r="P8" s="1169">
        <v>0</v>
      </c>
      <c r="Q8" s="1169">
        <v>0</v>
      </c>
      <c r="R8" s="1169">
        <v>0</v>
      </c>
      <c r="S8" s="1169">
        <v>0</v>
      </c>
      <c r="T8" s="1169">
        <v>0</v>
      </c>
      <c r="U8" s="1169">
        <v>0</v>
      </c>
      <c r="V8" s="1169">
        <v>0</v>
      </c>
      <c r="W8" s="1169">
        <v>0</v>
      </c>
      <c r="X8" s="1169">
        <v>0</v>
      </c>
      <c r="Y8" s="1169">
        <v>0</v>
      </c>
      <c r="Z8" s="1169">
        <v>0</v>
      </c>
      <c r="AA8" s="1169">
        <v>0</v>
      </c>
      <c r="AB8" s="1169">
        <v>0</v>
      </c>
      <c r="AC8" s="1169">
        <v>0</v>
      </c>
      <c r="AD8" s="1169">
        <v>0</v>
      </c>
      <c r="AE8" s="1169">
        <v>5</v>
      </c>
      <c r="AF8" s="1169">
        <v>0</v>
      </c>
      <c r="AG8" s="1169">
        <v>16</v>
      </c>
      <c r="AH8" s="1169">
        <v>0</v>
      </c>
      <c r="AI8" s="1169">
        <v>0</v>
      </c>
      <c r="AJ8" s="1169">
        <v>0</v>
      </c>
      <c r="AK8" s="1169">
        <v>1</v>
      </c>
      <c r="AL8" s="1169">
        <v>0</v>
      </c>
      <c r="AM8" s="1169">
        <v>0</v>
      </c>
      <c r="AN8" s="1169">
        <v>0</v>
      </c>
      <c r="AO8" s="1169">
        <v>0</v>
      </c>
      <c r="AP8" s="1169">
        <v>0</v>
      </c>
      <c r="AQ8" s="1169">
        <v>0</v>
      </c>
      <c r="AR8" s="1169">
        <v>0</v>
      </c>
      <c r="AS8" s="1169">
        <v>0</v>
      </c>
      <c r="AT8" s="1169">
        <v>0</v>
      </c>
      <c r="AU8" s="1169">
        <v>16</v>
      </c>
      <c r="AV8" s="1169">
        <v>0</v>
      </c>
      <c r="AW8" s="1169">
        <v>16</v>
      </c>
      <c r="AX8" s="1169">
        <v>0</v>
      </c>
      <c r="AY8" s="1169">
        <v>8</v>
      </c>
      <c r="AZ8" s="1169">
        <v>0</v>
      </c>
      <c r="BA8" s="1169">
        <v>6</v>
      </c>
      <c r="BB8" s="1169">
        <v>0</v>
      </c>
      <c r="BC8" s="1169">
        <v>1</v>
      </c>
      <c r="BD8" s="1169">
        <v>0</v>
      </c>
      <c r="BE8" s="1169">
        <v>0</v>
      </c>
      <c r="BF8" s="1169">
        <v>0</v>
      </c>
      <c r="BG8" s="1169">
        <v>69</v>
      </c>
      <c r="BH8" s="1169">
        <v>0</v>
      </c>
      <c r="BI8" s="1169">
        <v>0</v>
      </c>
      <c r="BJ8" s="1169">
        <v>0</v>
      </c>
    </row>
    <row r="9" spans="1:62" ht="15.75" x14ac:dyDescent="0.6">
      <c r="A9" s="1169" t="s">
        <v>2115</v>
      </c>
      <c r="B9" s="1169" t="s">
        <v>221</v>
      </c>
      <c r="C9" s="1169" t="s">
        <v>231</v>
      </c>
      <c r="D9" s="1169" t="s">
        <v>2120</v>
      </c>
      <c r="E9" s="1169">
        <v>128</v>
      </c>
      <c r="F9" s="1169" t="s">
        <v>71</v>
      </c>
      <c r="G9" s="1169">
        <v>0</v>
      </c>
      <c r="H9" s="1169">
        <v>0</v>
      </c>
      <c r="I9" s="1169">
        <v>0</v>
      </c>
      <c r="J9" s="1169">
        <v>0</v>
      </c>
      <c r="K9" s="1169">
        <v>0</v>
      </c>
      <c r="L9" s="1169">
        <v>0</v>
      </c>
      <c r="M9" s="1169">
        <v>0</v>
      </c>
      <c r="N9" s="1169">
        <v>0</v>
      </c>
      <c r="O9" s="1169">
        <v>0</v>
      </c>
      <c r="P9" s="1169">
        <v>0</v>
      </c>
      <c r="Q9" s="1169">
        <v>0</v>
      </c>
      <c r="R9" s="1169">
        <v>0</v>
      </c>
      <c r="S9" s="1169">
        <v>0</v>
      </c>
      <c r="T9" s="1169">
        <v>0</v>
      </c>
      <c r="U9" s="1169">
        <v>0</v>
      </c>
      <c r="V9" s="1169">
        <v>0</v>
      </c>
      <c r="W9" s="1169">
        <v>0</v>
      </c>
      <c r="X9" s="1169">
        <v>0</v>
      </c>
      <c r="Y9" s="1169">
        <v>0</v>
      </c>
      <c r="Z9" s="1169">
        <v>0</v>
      </c>
      <c r="AA9" s="1169">
        <v>0</v>
      </c>
      <c r="AB9" s="1169">
        <v>0</v>
      </c>
      <c r="AC9" s="1169">
        <v>0</v>
      </c>
      <c r="AD9" s="1169">
        <v>0</v>
      </c>
      <c r="AE9" s="1169">
        <v>0</v>
      </c>
      <c r="AF9" s="1169">
        <v>0</v>
      </c>
      <c r="AG9" s="1169">
        <v>7</v>
      </c>
      <c r="AH9" s="1169">
        <v>0</v>
      </c>
      <c r="AI9" s="1169">
        <v>0</v>
      </c>
      <c r="AJ9" s="1169">
        <v>0</v>
      </c>
      <c r="AK9" s="1169">
        <v>0</v>
      </c>
      <c r="AL9" s="1169">
        <v>0</v>
      </c>
      <c r="AM9" s="1169">
        <v>1</v>
      </c>
      <c r="AN9" s="1169">
        <v>0</v>
      </c>
      <c r="AO9" s="1169">
        <v>0</v>
      </c>
      <c r="AP9" s="1169">
        <v>0</v>
      </c>
      <c r="AQ9" s="1169">
        <v>0</v>
      </c>
      <c r="AR9" s="1169">
        <v>0</v>
      </c>
      <c r="AS9" s="1169">
        <v>0</v>
      </c>
      <c r="AT9" s="1169">
        <v>0</v>
      </c>
      <c r="AU9" s="1169">
        <v>6</v>
      </c>
      <c r="AV9" s="1169">
        <v>0</v>
      </c>
      <c r="AW9" s="1169">
        <v>2</v>
      </c>
      <c r="AX9" s="1169">
        <v>0</v>
      </c>
      <c r="AY9" s="1169">
        <v>1</v>
      </c>
      <c r="AZ9" s="1169">
        <v>0</v>
      </c>
      <c r="BA9" s="1169">
        <v>2</v>
      </c>
      <c r="BB9" s="1169">
        <v>0</v>
      </c>
      <c r="BC9" s="1169">
        <v>0</v>
      </c>
      <c r="BD9" s="1169">
        <v>0</v>
      </c>
      <c r="BE9" s="1169">
        <v>0</v>
      </c>
      <c r="BF9" s="1169">
        <v>0</v>
      </c>
      <c r="BG9" s="1169">
        <v>19</v>
      </c>
      <c r="BH9" s="1169">
        <v>0</v>
      </c>
      <c r="BI9" s="1169">
        <v>0</v>
      </c>
      <c r="BJ9" s="1169">
        <v>0</v>
      </c>
    </row>
    <row r="10" spans="1:62" ht="15.75" x14ac:dyDescent="0.6">
      <c r="A10" s="1169" t="s">
        <v>2115</v>
      </c>
      <c r="B10" s="1169" t="s">
        <v>221</v>
      </c>
      <c r="C10" s="1169" t="s">
        <v>231</v>
      </c>
      <c r="D10" s="1169" t="s">
        <v>1377</v>
      </c>
      <c r="E10" s="1169">
        <v>131</v>
      </c>
      <c r="F10" s="1169" t="s">
        <v>71</v>
      </c>
      <c r="G10" s="1169">
        <v>0</v>
      </c>
      <c r="H10" s="1169">
        <v>0</v>
      </c>
      <c r="I10" s="1169">
        <v>0</v>
      </c>
      <c r="J10" s="1169">
        <v>0</v>
      </c>
      <c r="K10" s="1169">
        <v>0</v>
      </c>
      <c r="L10" s="1169">
        <v>0</v>
      </c>
      <c r="M10" s="1169">
        <v>0</v>
      </c>
      <c r="N10" s="1169">
        <v>0</v>
      </c>
      <c r="O10" s="1169">
        <v>0</v>
      </c>
      <c r="P10" s="1169">
        <v>0</v>
      </c>
      <c r="Q10" s="1169">
        <v>0</v>
      </c>
      <c r="R10" s="1169">
        <v>0</v>
      </c>
      <c r="S10" s="1169">
        <v>1</v>
      </c>
      <c r="T10" s="1169">
        <v>0</v>
      </c>
      <c r="U10" s="1169">
        <v>0</v>
      </c>
      <c r="V10" s="1169">
        <v>0</v>
      </c>
      <c r="W10" s="1169">
        <v>0</v>
      </c>
      <c r="X10" s="1169">
        <v>0</v>
      </c>
      <c r="Y10" s="1169">
        <v>0</v>
      </c>
      <c r="Z10" s="1169">
        <v>0</v>
      </c>
      <c r="AA10" s="1169">
        <v>0</v>
      </c>
      <c r="AB10" s="1169">
        <v>0</v>
      </c>
      <c r="AC10" s="1169">
        <v>0</v>
      </c>
      <c r="AD10" s="1169">
        <v>0</v>
      </c>
      <c r="AE10" s="1169">
        <v>0</v>
      </c>
      <c r="AF10" s="1169">
        <v>0</v>
      </c>
      <c r="AG10" s="1169">
        <v>2</v>
      </c>
      <c r="AH10" s="1169">
        <v>0</v>
      </c>
      <c r="AI10" s="1169">
        <v>0</v>
      </c>
      <c r="AJ10" s="1169">
        <v>0</v>
      </c>
      <c r="AK10" s="1169">
        <v>0</v>
      </c>
      <c r="AL10" s="1169">
        <v>0</v>
      </c>
      <c r="AM10" s="1169">
        <v>0</v>
      </c>
      <c r="AN10" s="1169">
        <v>0</v>
      </c>
      <c r="AO10" s="1169">
        <v>0</v>
      </c>
      <c r="AP10" s="1169">
        <v>0</v>
      </c>
      <c r="AQ10" s="1169">
        <v>0</v>
      </c>
      <c r="AR10" s="1169">
        <v>0</v>
      </c>
      <c r="AS10" s="1169">
        <v>0</v>
      </c>
      <c r="AT10" s="1169">
        <v>0</v>
      </c>
      <c r="AU10" s="1169">
        <v>2</v>
      </c>
      <c r="AV10" s="1169">
        <v>0</v>
      </c>
      <c r="AW10" s="1169">
        <v>1</v>
      </c>
      <c r="AX10" s="1169">
        <v>0</v>
      </c>
      <c r="AY10" s="1169">
        <v>1</v>
      </c>
      <c r="AZ10" s="1169">
        <v>0</v>
      </c>
      <c r="BA10" s="1169">
        <v>0</v>
      </c>
      <c r="BB10" s="1169">
        <v>0</v>
      </c>
      <c r="BC10" s="1169">
        <v>0</v>
      </c>
      <c r="BD10" s="1169">
        <v>0</v>
      </c>
      <c r="BE10" s="1169">
        <v>0</v>
      </c>
      <c r="BF10" s="1169">
        <v>0</v>
      </c>
      <c r="BG10" s="1169">
        <v>7</v>
      </c>
      <c r="BH10" s="1169">
        <v>0</v>
      </c>
      <c r="BI10" s="1169">
        <v>0</v>
      </c>
      <c r="BJ10" s="1169">
        <v>0</v>
      </c>
    </row>
    <row r="50" spans="1:78" s="521" customFormat="1" x14ac:dyDescent="0.45">
      <c r="A50" s="632" t="str">
        <f>A2</f>
        <v>Apr-Jun 2021</v>
      </c>
      <c r="B50" s="632" t="s">
        <v>2121</v>
      </c>
      <c r="C50" s="632" t="s">
        <v>2121</v>
      </c>
      <c r="D50" s="632" t="s">
        <v>2121</v>
      </c>
      <c r="E50" s="632">
        <v>11111</v>
      </c>
      <c r="F50" s="632" t="s">
        <v>71</v>
      </c>
      <c r="G50" s="632">
        <f>SUM(G2:G49)</f>
        <v>0</v>
      </c>
      <c r="H50" s="632">
        <f t="shared" ref="H50:BS50" si="0">SUM(H2:H49)</f>
        <v>0</v>
      </c>
      <c r="I50" s="632">
        <f t="shared" si="0"/>
        <v>0</v>
      </c>
      <c r="J50" s="632">
        <f t="shared" si="0"/>
        <v>0</v>
      </c>
      <c r="K50" s="632">
        <f t="shared" si="0"/>
        <v>0</v>
      </c>
      <c r="L50" s="632">
        <f t="shared" si="0"/>
        <v>0</v>
      </c>
      <c r="M50" s="632">
        <f t="shared" si="0"/>
        <v>0</v>
      </c>
      <c r="N50" s="632">
        <f t="shared" si="0"/>
        <v>0</v>
      </c>
      <c r="O50" s="632">
        <f t="shared" si="0"/>
        <v>0</v>
      </c>
      <c r="P50" s="632">
        <f t="shared" si="0"/>
        <v>0</v>
      </c>
      <c r="Q50" s="632">
        <f t="shared" si="0"/>
        <v>0</v>
      </c>
      <c r="R50" s="632">
        <f t="shared" si="0"/>
        <v>0</v>
      </c>
      <c r="S50" s="632">
        <f t="shared" si="0"/>
        <v>2</v>
      </c>
      <c r="T50" s="632">
        <f t="shared" si="0"/>
        <v>0</v>
      </c>
      <c r="U50" s="632">
        <f t="shared" si="0"/>
        <v>0</v>
      </c>
      <c r="V50" s="632">
        <f t="shared" si="0"/>
        <v>0</v>
      </c>
      <c r="W50" s="632">
        <f t="shared" si="0"/>
        <v>0</v>
      </c>
      <c r="X50" s="632">
        <f t="shared" si="0"/>
        <v>0</v>
      </c>
      <c r="Y50" s="632">
        <f t="shared" si="0"/>
        <v>0</v>
      </c>
      <c r="Z50" s="632">
        <f t="shared" si="0"/>
        <v>0</v>
      </c>
      <c r="AA50" s="632">
        <f t="shared" si="0"/>
        <v>0</v>
      </c>
      <c r="AB50" s="632">
        <f t="shared" si="0"/>
        <v>0</v>
      </c>
      <c r="AC50" s="632">
        <f t="shared" si="0"/>
        <v>0</v>
      </c>
      <c r="AD50" s="632">
        <f t="shared" si="0"/>
        <v>0</v>
      </c>
      <c r="AE50" s="632">
        <f t="shared" si="0"/>
        <v>11</v>
      </c>
      <c r="AF50" s="632">
        <f t="shared" si="0"/>
        <v>0</v>
      </c>
      <c r="AG50" s="632">
        <f t="shared" si="0"/>
        <v>61</v>
      </c>
      <c r="AH50" s="632">
        <f t="shared" si="0"/>
        <v>18</v>
      </c>
      <c r="AI50" s="632">
        <f t="shared" si="0"/>
        <v>0</v>
      </c>
      <c r="AJ50" s="632">
        <f t="shared" si="0"/>
        <v>0</v>
      </c>
      <c r="AK50" s="632">
        <f t="shared" si="0"/>
        <v>3</v>
      </c>
      <c r="AL50" s="632">
        <f t="shared" si="0"/>
        <v>0</v>
      </c>
      <c r="AM50" s="632">
        <f t="shared" si="0"/>
        <v>2</v>
      </c>
      <c r="AN50" s="632">
        <f t="shared" si="0"/>
        <v>0</v>
      </c>
      <c r="AO50" s="632">
        <f t="shared" si="0"/>
        <v>2</v>
      </c>
      <c r="AP50" s="632">
        <f t="shared" si="0"/>
        <v>1</v>
      </c>
      <c r="AQ50" s="632">
        <f t="shared" si="0"/>
        <v>1</v>
      </c>
      <c r="AR50" s="632">
        <f t="shared" si="0"/>
        <v>0</v>
      </c>
      <c r="AS50" s="632">
        <f t="shared" si="0"/>
        <v>1</v>
      </c>
      <c r="AT50" s="632">
        <f t="shared" si="0"/>
        <v>0</v>
      </c>
      <c r="AU50" s="632">
        <f t="shared" si="0"/>
        <v>68</v>
      </c>
      <c r="AV50" s="632">
        <f t="shared" si="0"/>
        <v>14</v>
      </c>
      <c r="AW50" s="632">
        <f t="shared" si="0"/>
        <v>54</v>
      </c>
      <c r="AX50" s="632">
        <f t="shared" si="0"/>
        <v>1</v>
      </c>
      <c r="AY50" s="632">
        <f t="shared" si="0"/>
        <v>35</v>
      </c>
      <c r="AZ50" s="632">
        <f t="shared" si="0"/>
        <v>0</v>
      </c>
      <c r="BA50" s="632">
        <f t="shared" si="0"/>
        <v>24</v>
      </c>
      <c r="BB50" s="632">
        <f t="shared" si="0"/>
        <v>0</v>
      </c>
      <c r="BC50" s="632">
        <f t="shared" si="0"/>
        <v>7</v>
      </c>
      <c r="BD50" s="632">
        <f t="shared" si="0"/>
        <v>0</v>
      </c>
      <c r="BE50" s="632">
        <f t="shared" si="0"/>
        <v>1</v>
      </c>
      <c r="BF50" s="632">
        <f t="shared" si="0"/>
        <v>0</v>
      </c>
      <c r="BG50" s="632">
        <f t="shared" si="0"/>
        <v>306</v>
      </c>
      <c r="BH50" s="632">
        <v>1</v>
      </c>
      <c r="BI50" s="632">
        <v>1</v>
      </c>
      <c r="BJ50" s="632">
        <v>1</v>
      </c>
      <c r="BK50" s="632"/>
      <c r="BL50" s="632"/>
      <c r="BM50" s="632"/>
      <c r="BN50" s="632"/>
      <c r="BO50" s="632"/>
      <c r="BP50" s="632"/>
      <c r="BQ50" s="632"/>
      <c r="BR50" s="632"/>
      <c r="BS50" s="632"/>
      <c r="BT50" s="632"/>
      <c r="BU50" s="632"/>
      <c r="BV50" s="632"/>
      <c r="BW50" s="632"/>
      <c r="BX50" s="1171"/>
      <c r="BY50" s="1171"/>
      <c r="BZ50" s="1171"/>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F81F-8199-44B1-9205-8F9211527F39}">
  <dimension ref="A1:BZ50"/>
  <sheetViews>
    <sheetView showGridLines="0" workbookViewId="0">
      <pane xSplit="4" ySplit="1" topLeftCell="E42" activePane="bottomRight" state="frozen"/>
      <selection pane="topRight" activeCell="E1" sqref="E1"/>
      <selection pane="bottomLeft" activeCell="A2" sqref="A2"/>
      <selection pane="bottomRight" activeCell="A50" sqref="A50:XFD50"/>
    </sheetView>
  </sheetViews>
  <sheetFormatPr defaultRowHeight="14.25" x14ac:dyDescent="0.45"/>
  <cols>
    <col min="1" max="1" width="13.6640625" bestFit="1" customWidth="1"/>
    <col min="2" max="4" width="16.9296875" bestFit="1" customWidth="1"/>
    <col min="5" max="5" width="8.265625" bestFit="1" customWidth="1"/>
    <col min="6" max="6" width="8.33203125" bestFit="1" customWidth="1"/>
    <col min="7" max="15" width="8.46484375" bestFit="1" customWidth="1"/>
    <col min="16" max="16" width="8.59765625" bestFit="1" customWidth="1"/>
    <col min="17" max="17" width="8.46484375" bestFit="1" customWidth="1"/>
    <col min="18" max="18" width="8.59765625" bestFit="1" customWidth="1"/>
    <col min="19" max="19" width="8.46484375" bestFit="1" customWidth="1"/>
    <col min="20" max="20" width="8.59765625" bestFit="1" customWidth="1"/>
    <col min="21" max="34" width="8.796875" bestFit="1" customWidth="1"/>
    <col min="35" max="35" width="8.46484375" bestFit="1" customWidth="1"/>
    <col min="36" max="36" width="8.59765625" bestFit="1" customWidth="1"/>
    <col min="37" max="37" width="8.46484375" bestFit="1" customWidth="1"/>
    <col min="38" max="38" width="8.59765625" bestFit="1" customWidth="1"/>
    <col min="39" max="39" width="8.46484375" bestFit="1" customWidth="1"/>
    <col min="40" max="40" width="8.59765625" bestFit="1" customWidth="1"/>
    <col min="41" max="41" width="8.46484375" bestFit="1" customWidth="1"/>
    <col min="42" max="42" width="8.59765625" bestFit="1" customWidth="1"/>
    <col min="43" max="43" width="8.46484375" bestFit="1" customWidth="1"/>
    <col min="44" max="44" width="8.59765625" bestFit="1" customWidth="1"/>
    <col min="45" max="46" width="8.46484375" bestFit="1" customWidth="1"/>
    <col min="47" max="58" width="8.796875" bestFit="1" customWidth="1"/>
    <col min="60" max="62" width="7.9296875" bestFit="1" customWidth="1"/>
  </cols>
  <sheetData>
    <row r="1" spans="1:62" ht="47.25" x14ac:dyDescent="0.6">
      <c r="A1" s="1173" t="s">
        <v>159</v>
      </c>
      <c r="B1" s="1173" t="s">
        <v>160</v>
      </c>
      <c r="C1" s="1173" t="s">
        <v>233</v>
      </c>
      <c r="D1" s="1173" t="s">
        <v>1284</v>
      </c>
      <c r="E1" s="1173" t="s">
        <v>235</v>
      </c>
      <c r="F1" s="1173" t="s">
        <v>70</v>
      </c>
      <c r="G1" s="1173" t="s">
        <v>2193</v>
      </c>
      <c r="H1" s="1173" t="s">
        <v>2194</v>
      </c>
      <c r="I1" s="1173" t="s">
        <v>2195</v>
      </c>
      <c r="J1" s="1173" t="s">
        <v>2196</v>
      </c>
      <c r="K1" s="1173" t="s">
        <v>2197</v>
      </c>
      <c r="L1" s="1173" t="s">
        <v>2198</v>
      </c>
      <c r="M1" s="1173" t="s">
        <v>2199</v>
      </c>
      <c r="N1" s="1173" t="s">
        <v>2200</v>
      </c>
      <c r="O1" s="1173" t="s">
        <v>2201</v>
      </c>
      <c r="P1" s="1173" t="s">
        <v>2202</v>
      </c>
      <c r="Q1" s="1173" t="s">
        <v>2203</v>
      </c>
      <c r="R1" s="1173" t="s">
        <v>2204</v>
      </c>
      <c r="S1" s="1173" t="s">
        <v>2205</v>
      </c>
      <c r="T1" s="1173" t="s">
        <v>2206</v>
      </c>
      <c r="U1" s="1173" t="s">
        <v>2207</v>
      </c>
      <c r="V1" s="1173" t="s">
        <v>2208</v>
      </c>
      <c r="W1" s="1173" t="s">
        <v>2209</v>
      </c>
      <c r="X1" s="1173" t="s">
        <v>2210</v>
      </c>
      <c r="Y1" s="1173" t="s">
        <v>2211</v>
      </c>
      <c r="Z1" s="1173" t="s">
        <v>2212</v>
      </c>
      <c r="AA1" s="1173" t="s">
        <v>2213</v>
      </c>
      <c r="AB1" s="1173" t="s">
        <v>2214</v>
      </c>
      <c r="AC1" s="1173" t="s">
        <v>2215</v>
      </c>
      <c r="AD1" s="1173" t="s">
        <v>2216</v>
      </c>
      <c r="AE1" s="1173" t="s">
        <v>2217</v>
      </c>
      <c r="AF1" s="1173" t="s">
        <v>2218</v>
      </c>
      <c r="AG1" s="1173" t="s">
        <v>2219</v>
      </c>
      <c r="AH1" s="1173" t="s">
        <v>2220</v>
      </c>
      <c r="AI1" s="1173" t="s">
        <v>2221</v>
      </c>
      <c r="AJ1" s="1173" t="s">
        <v>2222</v>
      </c>
      <c r="AK1" s="1173" t="s">
        <v>2223</v>
      </c>
      <c r="AL1" s="1173" t="s">
        <v>2224</v>
      </c>
      <c r="AM1" s="1173" t="s">
        <v>2225</v>
      </c>
      <c r="AN1" s="1173" t="s">
        <v>2226</v>
      </c>
      <c r="AO1" s="1173" t="s">
        <v>2227</v>
      </c>
      <c r="AP1" s="1173" t="s">
        <v>2228</v>
      </c>
      <c r="AQ1" s="1173" t="s">
        <v>2229</v>
      </c>
      <c r="AR1" s="1173" t="s">
        <v>2230</v>
      </c>
      <c r="AS1" s="1173" t="s">
        <v>2231</v>
      </c>
      <c r="AT1" s="1173" t="s">
        <v>2232</v>
      </c>
      <c r="AU1" s="1173" t="s">
        <v>2233</v>
      </c>
      <c r="AV1" s="1173" t="s">
        <v>2234</v>
      </c>
      <c r="AW1" s="1173" t="s">
        <v>2235</v>
      </c>
      <c r="AX1" s="1173" t="s">
        <v>2236</v>
      </c>
      <c r="AY1" s="1173" t="s">
        <v>2237</v>
      </c>
      <c r="AZ1" s="1173" t="s">
        <v>2238</v>
      </c>
      <c r="BA1" s="1173" t="s">
        <v>2239</v>
      </c>
      <c r="BB1" s="1173" t="s">
        <v>2240</v>
      </c>
      <c r="BC1" s="1173" t="s">
        <v>2241</v>
      </c>
      <c r="BD1" s="1173" t="s">
        <v>2242</v>
      </c>
      <c r="BE1" s="1173" t="s">
        <v>2243</v>
      </c>
      <c r="BF1" s="1173" t="s">
        <v>2244</v>
      </c>
      <c r="BG1" s="1173" t="s">
        <v>2245</v>
      </c>
      <c r="BH1" s="1173" t="s">
        <v>281</v>
      </c>
      <c r="BI1" s="1173" t="s">
        <v>282</v>
      </c>
      <c r="BJ1" s="1173" t="s">
        <v>283</v>
      </c>
    </row>
    <row r="2" spans="1:62" ht="15.75" x14ac:dyDescent="0.6">
      <c r="A2" s="1174" t="s">
        <v>2115</v>
      </c>
      <c r="B2" s="1174" t="s">
        <v>221</v>
      </c>
      <c r="C2" s="1174" t="s">
        <v>288</v>
      </c>
      <c r="D2" s="1174" t="s">
        <v>2118</v>
      </c>
      <c r="E2" s="1174">
        <v>81</v>
      </c>
      <c r="F2" s="1174" t="s">
        <v>71</v>
      </c>
      <c r="G2" s="1174">
        <v>0</v>
      </c>
      <c r="H2" s="1174">
        <v>0</v>
      </c>
      <c r="I2" s="1174">
        <v>0</v>
      </c>
      <c r="J2" s="1174">
        <v>0</v>
      </c>
      <c r="K2" s="1174">
        <v>0</v>
      </c>
      <c r="L2" s="1174">
        <v>0</v>
      </c>
      <c r="M2" s="1174">
        <v>0</v>
      </c>
      <c r="N2" s="1174">
        <v>0</v>
      </c>
      <c r="O2" s="1174">
        <v>0</v>
      </c>
      <c r="P2" s="1174">
        <v>0</v>
      </c>
      <c r="Q2" s="1174">
        <v>0</v>
      </c>
      <c r="R2" s="1174">
        <v>0</v>
      </c>
      <c r="S2" s="1174">
        <v>0</v>
      </c>
      <c r="T2" s="1174">
        <v>1</v>
      </c>
      <c r="U2" s="1174">
        <v>0</v>
      </c>
      <c r="V2" s="1174">
        <v>0</v>
      </c>
      <c r="W2" s="1174">
        <v>0</v>
      </c>
      <c r="X2" s="1174">
        <v>0</v>
      </c>
      <c r="Y2" s="1174">
        <v>0</v>
      </c>
      <c r="Z2" s="1174">
        <v>0</v>
      </c>
      <c r="AA2" s="1174">
        <v>0</v>
      </c>
      <c r="AB2" s="1174">
        <v>0</v>
      </c>
      <c r="AC2" s="1174">
        <v>0</v>
      </c>
      <c r="AD2" s="1174">
        <v>0</v>
      </c>
      <c r="AE2" s="1174">
        <v>0</v>
      </c>
      <c r="AF2" s="1174">
        <v>7</v>
      </c>
      <c r="AG2" s="1174">
        <v>0</v>
      </c>
      <c r="AH2" s="1174">
        <v>32</v>
      </c>
      <c r="AI2" s="1174">
        <v>0</v>
      </c>
      <c r="AJ2" s="1174">
        <v>1</v>
      </c>
      <c r="AK2" s="1174">
        <v>0</v>
      </c>
      <c r="AL2" s="1174">
        <v>0</v>
      </c>
      <c r="AM2" s="1174">
        <v>0</v>
      </c>
      <c r="AN2" s="1174">
        <v>0</v>
      </c>
      <c r="AO2" s="1174">
        <v>0</v>
      </c>
      <c r="AP2" s="1174">
        <v>0</v>
      </c>
      <c r="AQ2" s="1174">
        <v>0</v>
      </c>
      <c r="AR2" s="1174">
        <v>0</v>
      </c>
      <c r="AS2" s="1174">
        <v>0</v>
      </c>
      <c r="AT2" s="1174">
        <v>0</v>
      </c>
      <c r="AU2" s="1174">
        <v>0</v>
      </c>
      <c r="AV2" s="1174">
        <v>1</v>
      </c>
      <c r="AW2" s="1174">
        <v>0</v>
      </c>
      <c r="AX2" s="1174">
        <v>1</v>
      </c>
      <c r="AY2" s="1174">
        <v>0</v>
      </c>
      <c r="AZ2" s="1174">
        <v>1</v>
      </c>
      <c r="BA2" s="1174">
        <v>0</v>
      </c>
      <c r="BB2" s="1174">
        <v>1</v>
      </c>
      <c r="BC2" s="1174">
        <v>0</v>
      </c>
      <c r="BD2" s="1174">
        <v>0</v>
      </c>
      <c r="BE2" s="1174">
        <v>0</v>
      </c>
      <c r="BF2" s="1174">
        <v>0</v>
      </c>
      <c r="BG2" s="1174">
        <v>45</v>
      </c>
      <c r="BH2" s="1174">
        <v>0</v>
      </c>
      <c r="BI2" s="1174">
        <v>0</v>
      </c>
      <c r="BJ2" s="1174">
        <v>0</v>
      </c>
    </row>
    <row r="3" spans="1:62" ht="15.75" x14ac:dyDescent="0.6">
      <c r="A3" s="1174" t="s">
        <v>2115</v>
      </c>
      <c r="B3" s="1174" t="s">
        <v>221</v>
      </c>
      <c r="C3" s="1174" t="s">
        <v>231</v>
      </c>
      <c r="D3" s="1174" t="s">
        <v>1377</v>
      </c>
      <c r="E3" s="1174">
        <v>131</v>
      </c>
      <c r="F3" s="1174" t="s">
        <v>71</v>
      </c>
      <c r="G3" s="1174">
        <v>0</v>
      </c>
      <c r="H3" s="1174">
        <v>0</v>
      </c>
      <c r="I3" s="1174">
        <v>0</v>
      </c>
      <c r="J3" s="1174">
        <v>0</v>
      </c>
      <c r="K3" s="1174">
        <v>0</v>
      </c>
      <c r="L3" s="1174">
        <v>0</v>
      </c>
      <c r="M3" s="1174">
        <v>0</v>
      </c>
      <c r="N3" s="1174">
        <v>0</v>
      </c>
      <c r="O3" s="1174">
        <v>0</v>
      </c>
      <c r="P3" s="1174">
        <v>0</v>
      </c>
      <c r="Q3" s="1174">
        <v>0</v>
      </c>
      <c r="R3" s="1174">
        <v>0</v>
      </c>
      <c r="S3" s="1174">
        <v>1</v>
      </c>
      <c r="T3" s="1174">
        <v>0</v>
      </c>
      <c r="U3" s="1174">
        <v>0</v>
      </c>
      <c r="V3" s="1174">
        <v>0</v>
      </c>
      <c r="W3" s="1174">
        <v>0</v>
      </c>
      <c r="X3" s="1174">
        <v>0</v>
      </c>
      <c r="Y3" s="1174">
        <v>0</v>
      </c>
      <c r="Z3" s="1174">
        <v>0</v>
      </c>
      <c r="AA3" s="1174">
        <v>0</v>
      </c>
      <c r="AB3" s="1174">
        <v>0</v>
      </c>
      <c r="AC3" s="1174">
        <v>0</v>
      </c>
      <c r="AD3" s="1174">
        <v>0</v>
      </c>
      <c r="AE3" s="1174">
        <v>2</v>
      </c>
      <c r="AF3" s="1174">
        <v>0</v>
      </c>
      <c r="AG3" s="1174">
        <v>2</v>
      </c>
      <c r="AH3" s="1174">
        <v>0</v>
      </c>
      <c r="AI3" s="1174">
        <v>0</v>
      </c>
      <c r="AJ3" s="1174">
        <v>0</v>
      </c>
      <c r="AK3" s="1174">
        <v>2</v>
      </c>
      <c r="AL3" s="1174">
        <v>0</v>
      </c>
      <c r="AM3" s="1174">
        <v>0</v>
      </c>
      <c r="AN3" s="1174">
        <v>0</v>
      </c>
      <c r="AO3" s="1174">
        <v>0</v>
      </c>
      <c r="AP3" s="1174">
        <v>0</v>
      </c>
      <c r="AQ3" s="1174">
        <v>0</v>
      </c>
      <c r="AR3" s="1174">
        <v>0</v>
      </c>
      <c r="AS3" s="1174">
        <v>1</v>
      </c>
      <c r="AT3" s="1174">
        <v>0</v>
      </c>
      <c r="AU3" s="1174">
        <v>8</v>
      </c>
      <c r="AV3" s="1174">
        <v>0</v>
      </c>
      <c r="AW3" s="1174">
        <v>7</v>
      </c>
      <c r="AX3" s="1174">
        <v>0</v>
      </c>
      <c r="AY3" s="1174">
        <v>3</v>
      </c>
      <c r="AZ3" s="1174">
        <v>0</v>
      </c>
      <c r="BA3" s="1174">
        <v>0</v>
      </c>
      <c r="BB3" s="1174">
        <v>0</v>
      </c>
      <c r="BC3" s="1174">
        <v>0</v>
      </c>
      <c r="BD3" s="1174">
        <v>0</v>
      </c>
      <c r="BE3" s="1174">
        <v>0</v>
      </c>
      <c r="BF3" s="1174">
        <v>0</v>
      </c>
      <c r="BG3" s="1174">
        <v>26</v>
      </c>
      <c r="BH3" s="1174">
        <v>0</v>
      </c>
      <c r="BI3" s="1174">
        <v>0</v>
      </c>
      <c r="BJ3" s="1174">
        <v>0</v>
      </c>
    </row>
    <row r="50" spans="1:78" s="521" customFormat="1" x14ac:dyDescent="0.45">
      <c r="A50" s="632" t="str">
        <f>A2</f>
        <v>Apr-Jun 2021</v>
      </c>
      <c r="B50" s="632" t="s">
        <v>2121</v>
      </c>
      <c r="C50" s="632" t="s">
        <v>2121</v>
      </c>
      <c r="D50" s="632" t="s">
        <v>2121</v>
      </c>
      <c r="E50" s="632">
        <v>11111</v>
      </c>
      <c r="F50" s="632" t="s">
        <v>71</v>
      </c>
      <c r="G50" s="632">
        <f>SUM(G2:G49)</f>
        <v>0</v>
      </c>
      <c r="H50" s="632">
        <f t="shared" ref="H50:BS50" si="0">SUM(H2:H49)</f>
        <v>0</v>
      </c>
      <c r="I50" s="632">
        <f t="shared" si="0"/>
        <v>0</v>
      </c>
      <c r="J50" s="632">
        <f t="shared" si="0"/>
        <v>0</v>
      </c>
      <c r="K50" s="632">
        <f t="shared" si="0"/>
        <v>0</v>
      </c>
      <c r="L50" s="632">
        <f t="shared" si="0"/>
        <v>0</v>
      </c>
      <c r="M50" s="632">
        <f t="shared" si="0"/>
        <v>0</v>
      </c>
      <c r="N50" s="632">
        <f t="shared" si="0"/>
        <v>0</v>
      </c>
      <c r="O50" s="632">
        <f t="shared" si="0"/>
        <v>0</v>
      </c>
      <c r="P50" s="632">
        <f t="shared" si="0"/>
        <v>0</v>
      </c>
      <c r="Q50" s="632">
        <f t="shared" si="0"/>
        <v>0</v>
      </c>
      <c r="R50" s="632">
        <f t="shared" si="0"/>
        <v>0</v>
      </c>
      <c r="S50" s="632">
        <f t="shared" si="0"/>
        <v>1</v>
      </c>
      <c r="T50" s="632">
        <f t="shared" si="0"/>
        <v>1</v>
      </c>
      <c r="U50" s="632">
        <f t="shared" si="0"/>
        <v>0</v>
      </c>
      <c r="V50" s="632">
        <f t="shared" si="0"/>
        <v>0</v>
      </c>
      <c r="W50" s="632">
        <f t="shared" si="0"/>
        <v>0</v>
      </c>
      <c r="X50" s="632">
        <f t="shared" si="0"/>
        <v>0</v>
      </c>
      <c r="Y50" s="632">
        <f t="shared" si="0"/>
        <v>0</v>
      </c>
      <c r="Z50" s="632">
        <f t="shared" si="0"/>
        <v>0</v>
      </c>
      <c r="AA50" s="632">
        <f t="shared" si="0"/>
        <v>0</v>
      </c>
      <c r="AB50" s="632">
        <f t="shared" si="0"/>
        <v>0</v>
      </c>
      <c r="AC50" s="632">
        <f t="shared" si="0"/>
        <v>0</v>
      </c>
      <c r="AD50" s="632">
        <f t="shared" si="0"/>
        <v>0</v>
      </c>
      <c r="AE50" s="632">
        <f t="shared" si="0"/>
        <v>2</v>
      </c>
      <c r="AF50" s="632">
        <f t="shared" si="0"/>
        <v>7</v>
      </c>
      <c r="AG50" s="632">
        <f t="shared" si="0"/>
        <v>2</v>
      </c>
      <c r="AH50" s="632">
        <f t="shared" si="0"/>
        <v>32</v>
      </c>
      <c r="AI50" s="632">
        <f t="shared" si="0"/>
        <v>0</v>
      </c>
      <c r="AJ50" s="632">
        <f t="shared" si="0"/>
        <v>1</v>
      </c>
      <c r="AK50" s="632">
        <f t="shared" si="0"/>
        <v>2</v>
      </c>
      <c r="AL50" s="632">
        <f t="shared" si="0"/>
        <v>0</v>
      </c>
      <c r="AM50" s="632">
        <f t="shared" si="0"/>
        <v>0</v>
      </c>
      <c r="AN50" s="632">
        <f t="shared" si="0"/>
        <v>0</v>
      </c>
      <c r="AO50" s="632">
        <f t="shared" si="0"/>
        <v>0</v>
      </c>
      <c r="AP50" s="632">
        <f t="shared" si="0"/>
        <v>0</v>
      </c>
      <c r="AQ50" s="632">
        <f t="shared" si="0"/>
        <v>0</v>
      </c>
      <c r="AR50" s="632">
        <f t="shared" si="0"/>
        <v>0</v>
      </c>
      <c r="AS50" s="632">
        <f t="shared" si="0"/>
        <v>1</v>
      </c>
      <c r="AT50" s="632">
        <f t="shared" si="0"/>
        <v>0</v>
      </c>
      <c r="AU50" s="632">
        <f t="shared" si="0"/>
        <v>8</v>
      </c>
      <c r="AV50" s="632">
        <f t="shared" si="0"/>
        <v>1</v>
      </c>
      <c r="AW50" s="632">
        <f t="shared" si="0"/>
        <v>7</v>
      </c>
      <c r="AX50" s="632">
        <f t="shared" si="0"/>
        <v>1</v>
      </c>
      <c r="AY50" s="632">
        <f t="shared" si="0"/>
        <v>3</v>
      </c>
      <c r="AZ50" s="632">
        <f t="shared" si="0"/>
        <v>1</v>
      </c>
      <c r="BA50" s="632">
        <f t="shared" si="0"/>
        <v>0</v>
      </c>
      <c r="BB50" s="632">
        <f t="shared" si="0"/>
        <v>1</v>
      </c>
      <c r="BC50" s="632">
        <f t="shared" si="0"/>
        <v>0</v>
      </c>
      <c r="BD50" s="632">
        <f t="shared" si="0"/>
        <v>0</v>
      </c>
      <c r="BE50" s="632">
        <f t="shared" si="0"/>
        <v>0</v>
      </c>
      <c r="BF50" s="632">
        <f t="shared" si="0"/>
        <v>0</v>
      </c>
      <c r="BG50" s="632">
        <f t="shared" si="0"/>
        <v>71</v>
      </c>
      <c r="BH50" s="632">
        <v>1</v>
      </c>
      <c r="BI50" s="632">
        <v>1</v>
      </c>
      <c r="BJ50" s="632">
        <v>1</v>
      </c>
      <c r="BK50" s="632"/>
      <c r="BL50" s="632"/>
      <c r="BM50" s="632"/>
      <c r="BN50" s="632"/>
      <c r="BO50" s="632"/>
      <c r="BP50" s="632"/>
      <c r="BQ50" s="632"/>
      <c r="BR50" s="632"/>
      <c r="BS50" s="632"/>
      <c r="BT50" s="632"/>
      <c r="BU50" s="632"/>
      <c r="BV50" s="632"/>
      <c r="BW50" s="632"/>
      <c r="BX50" s="1171"/>
      <c r="BY50" s="1171"/>
      <c r="BZ50" s="1171"/>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95F6E-D87D-4215-894C-2C8ACEB07515}">
  <dimension ref="A1:BZ50"/>
  <sheetViews>
    <sheetView showGridLines="0" workbookViewId="0">
      <pane xSplit="5" ySplit="1" topLeftCell="F2" activePane="bottomRight" state="frozen"/>
      <selection pane="topRight" activeCell="F1" sqref="F1"/>
      <selection pane="bottomLeft" activeCell="A2" sqref="A2"/>
      <selection pane="bottomRight" activeCell="N12" sqref="N12"/>
    </sheetView>
  </sheetViews>
  <sheetFormatPr defaultRowHeight="14.25" x14ac:dyDescent="0.45"/>
  <sheetData>
    <row r="1" spans="1:62" ht="63" x14ac:dyDescent="0.6">
      <c r="A1" s="1175" t="s">
        <v>159</v>
      </c>
      <c r="B1" s="1175" t="s">
        <v>160</v>
      </c>
      <c r="C1" s="1175" t="s">
        <v>233</v>
      </c>
      <c r="D1" s="1175" t="s">
        <v>1284</v>
      </c>
      <c r="E1" s="1175" t="s">
        <v>235</v>
      </c>
      <c r="F1" s="1175" t="s">
        <v>70</v>
      </c>
      <c r="G1" s="1175" t="s">
        <v>2246</v>
      </c>
      <c r="H1" s="1175" t="s">
        <v>2247</v>
      </c>
      <c r="I1" s="1175" t="s">
        <v>2248</v>
      </c>
      <c r="J1" s="1175" t="s">
        <v>2249</v>
      </c>
      <c r="K1" s="1175" t="s">
        <v>2250</v>
      </c>
      <c r="L1" s="1175" t="s">
        <v>2251</v>
      </c>
      <c r="M1" s="1175" t="s">
        <v>2252</v>
      </c>
      <c r="N1" s="1175" t="s">
        <v>2253</v>
      </c>
      <c r="O1" s="1175" t="s">
        <v>2254</v>
      </c>
      <c r="P1" s="1175" t="s">
        <v>2255</v>
      </c>
      <c r="Q1" s="1175" t="s">
        <v>2256</v>
      </c>
      <c r="R1" s="1175" t="s">
        <v>2257</v>
      </c>
      <c r="S1" s="1175" t="s">
        <v>2258</v>
      </c>
      <c r="T1" s="1175" t="s">
        <v>2259</v>
      </c>
      <c r="U1" s="1175" t="s">
        <v>2260</v>
      </c>
      <c r="V1" s="1175" t="s">
        <v>2261</v>
      </c>
      <c r="W1" s="1175" t="s">
        <v>2262</v>
      </c>
      <c r="X1" s="1175" t="s">
        <v>2263</v>
      </c>
      <c r="Y1" s="1175" t="s">
        <v>2264</v>
      </c>
      <c r="Z1" s="1175" t="s">
        <v>2265</v>
      </c>
      <c r="AA1" s="1175" t="s">
        <v>2266</v>
      </c>
      <c r="AB1" s="1175" t="s">
        <v>2267</v>
      </c>
      <c r="AC1" s="1175" t="s">
        <v>2268</v>
      </c>
      <c r="AD1" s="1175" t="s">
        <v>2269</v>
      </c>
      <c r="AE1" s="1175" t="s">
        <v>2270</v>
      </c>
      <c r="AF1" s="1175" t="s">
        <v>2271</v>
      </c>
      <c r="AG1" s="1175" t="s">
        <v>2272</v>
      </c>
      <c r="AH1" s="1175" t="s">
        <v>2273</v>
      </c>
      <c r="AI1" s="1175" t="s">
        <v>2274</v>
      </c>
      <c r="AJ1" s="1175" t="s">
        <v>2275</v>
      </c>
      <c r="AK1" s="1175" t="s">
        <v>2276</v>
      </c>
      <c r="AL1" s="1175" t="s">
        <v>2277</v>
      </c>
      <c r="AM1" s="1175" t="s">
        <v>2278</v>
      </c>
      <c r="AN1" s="1175" t="s">
        <v>2279</v>
      </c>
      <c r="AO1" s="1175" t="s">
        <v>2280</v>
      </c>
      <c r="AP1" s="1175" t="s">
        <v>2281</v>
      </c>
      <c r="AQ1" s="1175" t="s">
        <v>2282</v>
      </c>
      <c r="AR1" s="1175" t="s">
        <v>2283</v>
      </c>
      <c r="AS1" s="1175" t="s">
        <v>2284</v>
      </c>
      <c r="AT1" s="1175" t="s">
        <v>2285</v>
      </c>
      <c r="AU1" s="1175" t="s">
        <v>2286</v>
      </c>
      <c r="AV1" s="1175" t="s">
        <v>2287</v>
      </c>
      <c r="AW1" s="1175" t="s">
        <v>2288</v>
      </c>
      <c r="AX1" s="1175" t="s">
        <v>2289</v>
      </c>
      <c r="AY1" s="1175" t="s">
        <v>2290</v>
      </c>
      <c r="AZ1" s="1175" t="s">
        <v>2291</v>
      </c>
      <c r="BA1" s="1175" t="s">
        <v>2292</v>
      </c>
      <c r="BB1" s="1175" t="s">
        <v>2293</v>
      </c>
      <c r="BC1" s="1175" t="s">
        <v>2294</v>
      </c>
      <c r="BD1" s="1175" t="s">
        <v>2295</v>
      </c>
      <c r="BE1" s="1175" t="s">
        <v>2296</v>
      </c>
      <c r="BF1" s="1175" t="s">
        <v>2297</v>
      </c>
      <c r="BG1" s="1175" t="s">
        <v>2298</v>
      </c>
      <c r="BH1" s="1175" t="s">
        <v>281</v>
      </c>
      <c r="BI1" s="1175" t="s">
        <v>282</v>
      </c>
      <c r="BJ1" s="1175" t="s">
        <v>283</v>
      </c>
    </row>
    <row r="50" spans="1:78" s="521" customFormat="1" x14ac:dyDescent="0.45">
      <c r="A50" s="632">
        <f>A2</f>
        <v>0</v>
      </c>
      <c r="B50" s="632" t="s">
        <v>2121</v>
      </c>
      <c r="C50" s="632" t="s">
        <v>2121</v>
      </c>
      <c r="D50" s="632" t="s">
        <v>2121</v>
      </c>
      <c r="E50" s="632">
        <v>11111</v>
      </c>
      <c r="F50" s="632" t="s">
        <v>71</v>
      </c>
      <c r="G50" s="632">
        <f>SUM(G2:G49)</f>
        <v>0</v>
      </c>
      <c r="H50" s="632">
        <f t="shared" ref="H50:BS50" si="0">SUM(H2:H49)</f>
        <v>0</v>
      </c>
      <c r="I50" s="632">
        <f t="shared" si="0"/>
        <v>0</v>
      </c>
      <c r="J50" s="632">
        <f t="shared" si="0"/>
        <v>0</v>
      </c>
      <c r="K50" s="632">
        <f t="shared" si="0"/>
        <v>0</v>
      </c>
      <c r="L50" s="632">
        <f t="shared" si="0"/>
        <v>0</v>
      </c>
      <c r="M50" s="632">
        <f t="shared" si="0"/>
        <v>0</v>
      </c>
      <c r="N50" s="632">
        <f t="shared" si="0"/>
        <v>0</v>
      </c>
      <c r="O50" s="632">
        <f t="shared" si="0"/>
        <v>0</v>
      </c>
      <c r="P50" s="632">
        <f t="shared" si="0"/>
        <v>0</v>
      </c>
      <c r="Q50" s="632">
        <f t="shared" si="0"/>
        <v>0</v>
      </c>
      <c r="R50" s="632">
        <f t="shared" si="0"/>
        <v>0</v>
      </c>
      <c r="S50" s="632">
        <f t="shared" si="0"/>
        <v>0</v>
      </c>
      <c r="T50" s="632">
        <f t="shared" si="0"/>
        <v>0</v>
      </c>
      <c r="U50" s="632">
        <f t="shared" si="0"/>
        <v>0</v>
      </c>
      <c r="V50" s="632">
        <f t="shared" si="0"/>
        <v>0</v>
      </c>
      <c r="W50" s="632">
        <f t="shared" si="0"/>
        <v>0</v>
      </c>
      <c r="X50" s="632">
        <f t="shared" si="0"/>
        <v>0</v>
      </c>
      <c r="Y50" s="632">
        <f t="shared" si="0"/>
        <v>0</v>
      </c>
      <c r="Z50" s="632">
        <f t="shared" si="0"/>
        <v>0</v>
      </c>
      <c r="AA50" s="632">
        <f t="shared" si="0"/>
        <v>0</v>
      </c>
      <c r="AB50" s="632">
        <f t="shared" si="0"/>
        <v>0</v>
      </c>
      <c r="AC50" s="632">
        <f t="shared" si="0"/>
        <v>0</v>
      </c>
      <c r="AD50" s="632">
        <f t="shared" si="0"/>
        <v>0</v>
      </c>
      <c r="AE50" s="632">
        <f t="shared" si="0"/>
        <v>0</v>
      </c>
      <c r="AF50" s="632">
        <f t="shared" si="0"/>
        <v>0</v>
      </c>
      <c r="AG50" s="632">
        <f t="shared" si="0"/>
        <v>0</v>
      </c>
      <c r="AH50" s="632">
        <f t="shared" si="0"/>
        <v>0</v>
      </c>
      <c r="AI50" s="632">
        <f t="shared" si="0"/>
        <v>0</v>
      </c>
      <c r="AJ50" s="632">
        <f t="shared" si="0"/>
        <v>0</v>
      </c>
      <c r="AK50" s="632">
        <f t="shared" si="0"/>
        <v>0</v>
      </c>
      <c r="AL50" s="632">
        <f t="shared" si="0"/>
        <v>0</v>
      </c>
      <c r="AM50" s="632">
        <f t="shared" si="0"/>
        <v>0</v>
      </c>
      <c r="AN50" s="632">
        <f t="shared" si="0"/>
        <v>0</v>
      </c>
      <c r="AO50" s="632">
        <f t="shared" si="0"/>
        <v>0</v>
      </c>
      <c r="AP50" s="632">
        <f t="shared" si="0"/>
        <v>0</v>
      </c>
      <c r="AQ50" s="632">
        <f t="shared" si="0"/>
        <v>0</v>
      </c>
      <c r="AR50" s="632">
        <f t="shared" si="0"/>
        <v>0</v>
      </c>
      <c r="AS50" s="632">
        <f t="shared" si="0"/>
        <v>0</v>
      </c>
      <c r="AT50" s="632">
        <f t="shared" si="0"/>
        <v>0</v>
      </c>
      <c r="AU50" s="632">
        <f t="shared" si="0"/>
        <v>0</v>
      </c>
      <c r="AV50" s="632">
        <f t="shared" si="0"/>
        <v>0</v>
      </c>
      <c r="AW50" s="632">
        <f t="shared" si="0"/>
        <v>0</v>
      </c>
      <c r="AX50" s="632">
        <f t="shared" si="0"/>
        <v>0</v>
      </c>
      <c r="AY50" s="632">
        <f t="shared" si="0"/>
        <v>0</v>
      </c>
      <c r="AZ50" s="632">
        <f t="shared" si="0"/>
        <v>0</v>
      </c>
      <c r="BA50" s="632">
        <f t="shared" si="0"/>
        <v>0</v>
      </c>
      <c r="BB50" s="632">
        <f t="shared" si="0"/>
        <v>0</v>
      </c>
      <c r="BC50" s="632">
        <f t="shared" si="0"/>
        <v>0</v>
      </c>
      <c r="BD50" s="632">
        <f t="shared" si="0"/>
        <v>0</v>
      </c>
      <c r="BE50" s="632">
        <f t="shared" si="0"/>
        <v>0</v>
      </c>
      <c r="BF50" s="632">
        <f t="shared" si="0"/>
        <v>0</v>
      </c>
      <c r="BG50" s="632">
        <f t="shared" si="0"/>
        <v>0</v>
      </c>
      <c r="BH50" s="632">
        <v>1</v>
      </c>
      <c r="BI50" s="632">
        <v>1</v>
      </c>
      <c r="BJ50" s="632">
        <v>1</v>
      </c>
      <c r="BK50" s="632"/>
      <c r="BL50" s="632"/>
      <c r="BM50" s="632"/>
      <c r="BN50" s="632"/>
      <c r="BO50" s="632"/>
      <c r="BP50" s="632"/>
      <c r="BQ50" s="632"/>
      <c r="BR50" s="632"/>
      <c r="BS50" s="632"/>
      <c r="BT50" s="632"/>
      <c r="BU50" s="632"/>
      <c r="BV50" s="632"/>
      <c r="BW50" s="632"/>
      <c r="BX50" s="1171"/>
      <c r="BY50" s="1171"/>
      <c r="BZ50" s="1171"/>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A4D9-8E11-4BFE-BA1C-808568904B9E}">
  <dimension ref="A1:EO50"/>
  <sheetViews>
    <sheetView showGridLines="0" tabSelected="1" workbookViewId="0">
      <pane xSplit="6" ySplit="1" topLeftCell="ED2" activePane="bottomRight" state="frozen"/>
      <selection pane="topRight" activeCell="G1" sqref="G1"/>
      <selection pane="bottomLeft" activeCell="A2" sqref="A2"/>
      <selection pane="bottomRight" activeCell="EF2" sqref="EF2"/>
    </sheetView>
  </sheetViews>
  <sheetFormatPr defaultRowHeight="14.25" x14ac:dyDescent="0.45"/>
  <cols>
    <col min="1" max="1" width="13.6640625" style="1176" bestFit="1" customWidth="1"/>
    <col min="2" max="2" width="7.73046875" style="1176" bestFit="1" customWidth="1"/>
    <col min="3" max="3" width="12.33203125" style="1176" bestFit="1" customWidth="1"/>
    <col min="4" max="4" width="10.53125" style="1176" bestFit="1" customWidth="1"/>
    <col min="5" max="5" width="8.265625" style="1176" bestFit="1" customWidth="1"/>
    <col min="6" max="7" width="8.33203125" style="1176" bestFit="1" customWidth="1"/>
    <col min="8" max="10" width="7.73046875" style="1176" bestFit="1" customWidth="1"/>
    <col min="11" max="18" width="8.06640625" style="1176" bestFit="1" customWidth="1"/>
    <col min="19" max="19" width="7.73046875" style="1176" bestFit="1" customWidth="1"/>
    <col min="20" max="20" width="8.46484375" style="1176" bestFit="1" customWidth="1"/>
    <col min="21" max="23" width="7.73046875" style="1176" bestFit="1" customWidth="1"/>
    <col min="24" max="31" width="8.59765625" style="1176" bestFit="1" customWidth="1"/>
    <col min="32" max="32" width="7.73046875" style="1176" bestFit="1" customWidth="1"/>
    <col min="33" max="33" width="8.33203125" style="1176" bestFit="1" customWidth="1"/>
    <col min="34" max="45" width="8.19921875" style="1176" bestFit="1" customWidth="1"/>
    <col min="46" max="46" width="8.46484375" style="1176" bestFit="1" customWidth="1"/>
    <col min="47" max="57" width="8.19921875" style="1176" bestFit="1" customWidth="1"/>
    <col min="58" max="58" width="8.53125" style="1176" bestFit="1" customWidth="1"/>
    <col min="59" max="64" width="9" style="1176" bestFit="1" customWidth="1"/>
    <col min="65" max="65" width="8.33203125" style="1176" bestFit="1" customWidth="1"/>
    <col min="66" max="66" width="8.73046875" style="1176" bestFit="1" customWidth="1"/>
    <col min="67" max="68" width="8.796875" style="1176" bestFit="1" customWidth="1"/>
    <col min="69" max="76" width="7.06640625" style="1176" bestFit="1" customWidth="1"/>
    <col min="77" max="77" width="7.59765625" style="1176" bestFit="1" customWidth="1"/>
    <col min="78" max="78" width="8.46484375" style="1176" bestFit="1" customWidth="1"/>
    <col min="79" max="79" width="7" style="1176" bestFit="1" customWidth="1"/>
    <col min="80" max="89" width="7.06640625" style="1176" bestFit="1" customWidth="1"/>
    <col min="90" max="90" width="7.59765625" style="1176" bestFit="1" customWidth="1"/>
    <col min="91" max="91" width="8.33203125" style="1176" bestFit="1" customWidth="1"/>
    <col min="92" max="92" width="8.9296875" style="1176" bestFit="1" customWidth="1"/>
    <col min="93" max="94" width="9" style="1176" bestFit="1" customWidth="1"/>
    <col min="95" max="102" width="7.265625" style="1176" bestFit="1" customWidth="1"/>
    <col min="103" max="103" width="7.796875" style="1176" bestFit="1" customWidth="1"/>
    <col min="104" max="104" width="8.46484375" style="1176" bestFit="1" customWidth="1"/>
    <col min="105" max="105" width="7.19921875" style="1176" bestFit="1" customWidth="1"/>
    <col min="106" max="115" width="7.265625" style="1176" bestFit="1" customWidth="1"/>
    <col min="116" max="116" width="7.796875" style="1176" bestFit="1" customWidth="1"/>
    <col min="117" max="117" width="8.33203125" style="1176" bestFit="1" customWidth="1"/>
    <col min="118" max="118" width="7.3984375" style="1176" bestFit="1" customWidth="1"/>
    <col min="119" max="128" width="7.46484375" style="1176" bestFit="1" customWidth="1"/>
    <col min="129" max="129" width="8" style="1176" bestFit="1" customWidth="1"/>
    <col min="130" max="130" width="8.46484375" style="1176" bestFit="1" customWidth="1"/>
    <col min="131" max="131" width="7.3984375" style="1176" bestFit="1" customWidth="1"/>
    <col min="132" max="141" width="7.46484375" style="1176" bestFit="1" customWidth="1"/>
    <col min="142" max="142" width="8" style="1176" bestFit="1" customWidth="1"/>
    <col min="143" max="145" width="7.9296875" style="1176" bestFit="1" customWidth="1"/>
    <col min="146" max="16384" width="9.06640625" style="1176"/>
  </cols>
  <sheetData>
    <row r="1" spans="1:145" ht="78.75" x14ac:dyDescent="0.45">
      <c r="A1" s="1172" t="s">
        <v>159</v>
      </c>
      <c r="B1" s="1172" t="s">
        <v>160</v>
      </c>
      <c r="C1" s="1172" t="s">
        <v>233</v>
      </c>
      <c r="D1" s="1172" t="s">
        <v>1284</v>
      </c>
      <c r="E1" s="1172" t="s">
        <v>235</v>
      </c>
      <c r="F1" s="1172" t="s">
        <v>70</v>
      </c>
      <c r="G1" s="1172" t="s">
        <v>554</v>
      </c>
      <c r="H1" s="1172" t="s">
        <v>555</v>
      </c>
      <c r="I1" s="1172" t="s">
        <v>556</v>
      </c>
      <c r="J1" s="1172" t="s">
        <v>557</v>
      </c>
      <c r="K1" s="1172" t="s">
        <v>558</v>
      </c>
      <c r="L1" s="1172" t="s">
        <v>559</v>
      </c>
      <c r="M1" s="1172" t="s">
        <v>560</v>
      </c>
      <c r="N1" s="1172" t="s">
        <v>561</v>
      </c>
      <c r="O1" s="1172" t="s">
        <v>562</v>
      </c>
      <c r="P1" s="1172" t="s">
        <v>563</v>
      </c>
      <c r="Q1" s="1172" t="s">
        <v>564</v>
      </c>
      <c r="R1" s="1172" t="s">
        <v>565</v>
      </c>
      <c r="S1" s="1172" t="s">
        <v>566</v>
      </c>
      <c r="T1" s="1172" t="s">
        <v>567</v>
      </c>
      <c r="U1" s="1172" t="s">
        <v>568</v>
      </c>
      <c r="V1" s="1172" t="s">
        <v>569</v>
      </c>
      <c r="W1" s="1172" t="s">
        <v>570</v>
      </c>
      <c r="X1" s="1172" t="s">
        <v>571</v>
      </c>
      <c r="Y1" s="1172" t="s">
        <v>572</v>
      </c>
      <c r="Z1" s="1172" t="s">
        <v>573</v>
      </c>
      <c r="AA1" s="1172" t="s">
        <v>574</v>
      </c>
      <c r="AB1" s="1172" t="s">
        <v>575</v>
      </c>
      <c r="AC1" s="1172" t="s">
        <v>576</v>
      </c>
      <c r="AD1" s="1172" t="s">
        <v>577</v>
      </c>
      <c r="AE1" s="1172" t="s">
        <v>578</v>
      </c>
      <c r="AF1" s="1172" t="s">
        <v>579</v>
      </c>
      <c r="AG1" s="1172" t="s">
        <v>580</v>
      </c>
      <c r="AH1" s="1172" t="s">
        <v>581</v>
      </c>
      <c r="AI1" s="1172" t="s">
        <v>582</v>
      </c>
      <c r="AJ1" s="1172" t="s">
        <v>583</v>
      </c>
      <c r="AK1" s="1172" t="s">
        <v>584</v>
      </c>
      <c r="AL1" s="1172" t="s">
        <v>585</v>
      </c>
      <c r="AM1" s="1172" t="s">
        <v>586</v>
      </c>
      <c r="AN1" s="1172" t="s">
        <v>587</v>
      </c>
      <c r="AO1" s="1172" t="s">
        <v>588</v>
      </c>
      <c r="AP1" s="1172" t="s">
        <v>589</v>
      </c>
      <c r="AQ1" s="1172" t="s">
        <v>590</v>
      </c>
      <c r="AR1" s="1172" t="s">
        <v>591</v>
      </c>
      <c r="AS1" s="1172" t="s">
        <v>592</v>
      </c>
      <c r="AT1" s="1172" t="s">
        <v>593</v>
      </c>
      <c r="AU1" s="1172" t="s">
        <v>594</v>
      </c>
      <c r="AV1" s="1172" t="s">
        <v>595</v>
      </c>
      <c r="AW1" s="1172" t="s">
        <v>596</v>
      </c>
      <c r="AX1" s="1172" t="s">
        <v>597</v>
      </c>
      <c r="AY1" s="1172" t="s">
        <v>598</v>
      </c>
      <c r="AZ1" s="1172" t="s">
        <v>599</v>
      </c>
      <c r="BA1" s="1172" t="s">
        <v>600</v>
      </c>
      <c r="BB1" s="1172" t="s">
        <v>601</v>
      </c>
      <c r="BC1" s="1172" t="s">
        <v>602</v>
      </c>
      <c r="BD1" s="1172" t="s">
        <v>603</v>
      </c>
      <c r="BE1" s="1172" t="s">
        <v>604</v>
      </c>
      <c r="BF1" s="1172" t="s">
        <v>605</v>
      </c>
      <c r="BG1" s="1172" t="s">
        <v>606</v>
      </c>
      <c r="BH1" s="1172" t="s">
        <v>607</v>
      </c>
      <c r="BI1" s="1172" t="s">
        <v>608</v>
      </c>
      <c r="BJ1" s="1172" t="s">
        <v>609</v>
      </c>
      <c r="BK1" s="1172" t="s">
        <v>610</v>
      </c>
      <c r="BL1" s="1172" t="s">
        <v>611</v>
      </c>
      <c r="BM1" s="1172" t="s">
        <v>612</v>
      </c>
      <c r="BN1" s="1172" t="s">
        <v>613</v>
      </c>
      <c r="BO1" s="1172" t="s">
        <v>614</v>
      </c>
      <c r="BP1" s="1172" t="s">
        <v>615</v>
      </c>
      <c r="BQ1" s="1172" t="s">
        <v>616</v>
      </c>
      <c r="BR1" s="1172" t="s">
        <v>617</v>
      </c>
      <c r="BS1" s="1172" t="s">
        <v>618</v>
      </c>
      <c r="BT1" s="1172" t="s">
        <v>619</v>
      </c>
      <c r="BU1" s="1172" t="s">
        <v>620</v>
      </c>
      <c r="BV1" s="1172" t="s">
        <v>621</v>
      </c>
      <c r="BW1" s="1172" t="s">
        <v>622</v>
      </c>
      <c r="BX1" s="1172" t="s">
        <v>623</v>
      </c>
      <c r="BY1" s="1172" t="s">
        <v>624</v>
      </c>
      <c r="BZ1" s="1172" t="s">
        <v>625</v>
      </c>
      <c r="CA1" s="1172" t="s">
        <v>626</v>
      </c>
      <c r="CB1" s="1172" t="s">
        <v>627</v>
      </c>
      <c r="CC1" s="1172" t="s">
        <v>628</v>
      </c>
      <c r="CD1" s="1172" t="s">
        <v>629</v>
      </c>
      <c r="CE1" s="1172" t="s">
        <v>630</v>
      </c>
      <c r="CF1" s="1172" t="s">
        <v>631</v>
      </c>
      <c r="CG1" s="1172" t="s">
        <v>632</v>
      </c>
      <c r="CH1" s="1172" t="s">
        <v>633</v>
      </c>
      <c r="CI1" s="1172" t="s">
        <v>634</v>
      </c>
      <c r="CJ1" s="1172" t="s">
        <v>635</v>
      </c>
      <c r="CK1" s="1172" t="s">
        <v>636</v>
      </c>
      <c r="CL1" s="1172" t="s">
        <v>637</v>
      </c>
      <c r="CM1" s="1172" t="s">
        <v>638</v>
      </c>
      <c r="CN1" s="1172" t="s">
        <v>639</v>
      </c>
      <c r="CO1" s="1172" t="s">
        <v>640</v>
      </c>
      <c r="CP1" s="1172" t="s">
        <v>641</v>
      </c>
      <c r="CQ1" s="1172" t="s">
        <v>642</v>
      </c>
      <c r="CR1" s="1172" t="s">
        <v>643</v>
      </c>
      <c r="CS1" s="1172" t="s">
        <v>644</v>
      </c>
      <c r="CT1" s="1172" t="s">
        <v>645</v>
      </c>
      <c r="CU1" s="1172" t="s">
        <v>646</v>
      </c>
      <c r="CV1" s="1172" t="s">
        <v>647</v>
      </c>
      <c r="CW1" s="1172" t="s">
        <v>648</v>
      </c>
      <c r="CX1" s="1172" t="s">
        <v>649</v>
      </c>
      <c r="CY1" s="1172" t="s">
        <v>650</v>
      </c>
      <c r="CZ1" s="1172" t="s">
        <v>651</v>
      </c>
      <c r="DA1" s="1172" t="s">
        <v>652</v>
      </c>
      <c r="DB1" s="1172" t="s">
        <v>653</v>
      </c>
      <c r="DC1" s="1172" t="s">
        <v>654</v>
      </c>
      <c r="DD1" s="1172" t="s">
        <v>655</v>
      </c>
      <c r="DE1" s="1172" t="s">
        <v>656</v>
      </c>
      <c r="DF1" s="1172" t="s">
        <v>657</v>
      </c>
      <c r="DG1" s="1172" t="s">
        <v>658</v>
      </c>
      <c r="DH1" s="1172" t="s">
        <v>659</v>
      </c>
      <c r="DI1" s="1172" t="s">
        <v>660</v>
      </c>
      <c r="DJ1" s="1172" t="s">
        <v>661</v>
      </c>
      <c r="DK1" s="1172" t="s">
        <v>662</v>
      </c>
      <c r="DL1" s="1172" t="s">
        <v>663</v>
      </c>
      <c r="DM1" s="1172" t="s">
        <v>664</v>
      </c>
      <c r="DN1" s="1172" t="s">
        <v>665</v>
      </c>
      <c r="DO1" s="1172" t="s">
        <v>666</v>
      </c>
      <c r="DP1" s="1172" t="s">
        <v>667</v>
      </c>
      <c r="DQ1" s="1172" t="s">
        <v>668</v>
      </c>
      <c r="DR1" s="1172" t="s">
        <v>669</v>
      </c>
      <c r="DS1" s="1172" t="s">
        <v>670</v>
      </c>
      <c r="DT1" s="1172" t="s">
        <v>671</v>
      </c>
      <c r="DU1" s="1172" t="s">
        <v>672</v>
      </c>
      <c r="DV1" s="1172" t="s">
        <v>673</v>
      </c>
      <c r="DW1" s="1172" t="s">
        <v>674</v>
      </c>
      <c r="DX1" s="1172" t="s">
        <v>675</v>
      </c>
      <c r="DY1" s="1172" t="s">
        <v>676</v>
      </c>
      <c r="DZ1" s="1172" t="s">
        <v>677</v>
      </c>
      <c r="EA1" s="1172" t="s">
        <v>678</v>
      </c>
      <c r="EB1" s="1172" t="s">
        <v>679</v>
      </c>
      <c r="EC1" s="1172" t="s">
        <v>680</v>
      </c>
      <c r="ED1" s="1172" t="s">
        <v>681</v>
      </c>
      <c r="EE1" s="1172" t="s">
        <v>682</v>
      </c>
      <c r="EF1" s="1172" t="s">
        <v>683</v>
      </c>
      <c r="EG1" s="1172" t="s">
        <v>684</v>
      </c>
      <c r="EH1" s="1172" t="s">
        <v>685</v>
      </c>
      <c r="EI1" s="1172" t="s">
        <v>686</v>
      </c>
      <c r="EJ1" s="1172" t="s">
        <v>687</v>
      </c>
      <c r="EK1" s="1172" t="s">
        <v>688</v>
      </c>
      <c r="EL1" s="1172" t="s">
        <v>689</v>
      </c>
      <c r="EM1" s="1172" t="s">
        <v>281</v>
      </c>
      <c r="EN1" s="1172" t="s">
        <v>282</v>
      </c>
      <c r="EO1" s="1172" t="s">
        <v>283</v>
      </c>
    </row>
    <row r="2" spans="1:145" ht="15.75" x14ac:dyDescent="0.45">
      <c r="A2" s="1177" t="s">
        <v>2115</v>
      </c>
      <c r="B2" s="1177" t="s">
        <v>221</v>
      </c>
      <c r="C2" s="1177" t="s">
        <v>224</v>
      </c>
      <c r="D2" s="1177" t="s">
        <v>1355</v>
      </c>
      <c r="E2" s="1177">
        <v>77</v>
      </c>
      <c r="F2" s="1177" t="s">
        <v>71</v>
      </c>
      <c r="G2" s="1177">
        <v>0</v>
      </c>
      <c r="H2" s="1177">
        <v>0</v>
      </c>
      <c r="I2" s="1177">
        <v>0</v>
      </c>
      <c r="J2" s="1177">
        <v>0</v>
      </c>
      <c r="K2" s="1177">
        <v>0</v>
      </c>
      <c r="L2" s="1177">
        <v>0</v>
      </c>
      <c r="M2" s="1177">
        <v>0</v>
      </c>
      <c r="N2" s="1177">
        <v>0</v>
      </c>
      <c r="O2" s="1177">
        <v>0</v>
      </c>
      <c r="P2" s="1177">
        <v>0</v>
      </c>
      <c r="Q2" s="1177">
        <v>0</v>
      </c>
      <c r="R2" s="1177">
        <v>0</v>
      </c>
      <c r="S2" s="1177">
        <v>0</v>
      </c>
      <c r="T2" s="1177">
        <v>0</v>
      </c>
      <c r="U2" s="1177">
        <v>0</v>
      </c>
      <c r="V2" s="1177">
        <v>0</v>
      </c>
      <c r="W2" s="1177">
        <v>0</v>
      </c>
      <c r="X2" s="1177">
        <v>0</v>
      </c>
      <c r="Y2" s="1177">
        <v>0</v>
      </c>
      <c r="Z2" s="1177">
        <v>0</v>
      </c>
      <c r="AA2" s="1177">
        <v>0</v>
      </c>
      <c r="AB2" s="1177">
        <v>0</v>
      </c>
      <c r="AC2" s="1177">
        <v>0</v>
      </c>
      <c r="AD2" s="1177">
        <v>0</v>
      </c>
      <c r="AE2" s="1177">
        <v>0</v>
      </c>
      <c r="AF2" s="1177">
        <v>0</v>
      </c>
      <c r="AG2" s="1177">
        <v>0</v>
      </c>
      <c r="AH2" s="1177">
        <v>0</v>
      </c>
      <c r="AI2" s="1177">
        <v>0</v>
      </c>
      <c r="AJ2" s="1177">
        <v>0</v>
      </c>
      <c r="AK2" s="1177">
        <v>0</v>
      </c>
      <c r="AL2" s="1177">
        <v>0</v>
      </c>
      <c r="AM2" s="1177">
        <v>0</v>
      </c>
      <c r="AN2" s="1177">
        <v>0</v>
      </c>
      <c r="AO2" s="1177">
        <v>0</v>
      </c>
      <c r="AP2" s="1177">
        <v>0</v>
      </c>
      <c r="AQ2" s="1177">
        <v>0</v>
      </c>
      <c r="AR2" s="1177">
        <v>0</v>
      </c>
      <c r="AS2" s="1177">
        <v>0</v>
      </c>
      <c r="AT2" s="1177">
        <v>0</v>
      </c>
      <c r="AU2" s="1177">
        <v>0</v>
      </c>
      <c r="AV2" s="1177">
        <v>0</v>
      </c>
      <c r="AW2" s="1177">
        <v>0</v>
      </c>
      <c r="AX2" s="1177">
        <v>0</v>
      </c>
      <c r="AY2" s="1177">
        <v>0</v>
      </c>
      <c r="AZ2" s="1177">
        <v>0</v>
      </c>
      <c r="BA2" s="1177">
        <v>0</v>
      </c>
      <c r="BB2" s="1177">
        <v>0</v>
      </c>
      <c r="BC2" s="1177">
        <v>0</v>
      </c>
      <c r="BD2" s="1177">
        <v>0</v>
      </c>
      <c r="BE2" s="1177">
        <v>0</v>
      </c>
      <c r="BF2" s="1177">
        <v>0</v>
      </c>
      <c r="BG2" s="1177">
        <v>0</v>
      </c>
      <c r="BH2" s="1177">
        <v>0</v>
      </c>
      <c r="BI2" s="1177">
        <v>0</v>
      </c>
      <c r="BJ2" s="1177">
        <v>0</v>
      </c>
      <c r="BK2" s="1177">
        <v>0</v>
      </c>
      <c r="BL2" s="1177">
        <v>0</v>
      </c>
      <c r="BM2" s="1177">
        <v>0</v>
      </c>
      <c r="BN2" s="1177">
        <v>0</v>
      </c>
      <c r="BO2" s="1177">
        <v>0</v>
      </c>
      <c r="BP2" s="1177">
        <v>0</v>
      </c>
      <c r="BQ2" s="1177">
        <v>0</v>
      </c>
      <c r="BR2" s="1177">
        <v>0</v>
      </c>
      <c r="BS2" s="1177">
        <v>0</v>
      </c>
      <c r="BT2" s="1177">
        <v>0</v>
      </c>
      <c r="BU2" s="1177">
        <v>0</v>
      </c>
      <c r="BV2" s="1177">
        <v>0</v>
      </c>
      <c r="BW2" s="1177">
        <v>0</v>
      </c>
      <c r="BX2" s="1177">
        <v>0</v>
      </c>
      <c r="BY2" s="1177">
        <v>0</v>
      </c>
      <c r="BZ2" s="1177">
        <v>0</v>
      </c>
      <c r="CA2" s="1177">
        <v>0</v>
      </c>
      <c r="CB2" s="1177">
        <v>0</v>
      </c>
      <c r="CC2" s="1177">
        <v>0</v>
      </c>
      <c r="CD2" s="1177">
        <v>0</v>
      </c>
      <c r="CE2" s="1177">
        <v>0</v>
      </c>
      <c r="CF2" s="1177">
        <v>0</v>
      </c>
      <c r="CG2" s="1177">
        <v>0</v>
      </c>
      <c r="CH2" s="1177">
        <v>0</v>
      </c>
      <c r="CI2" s="1177">
        <v>0</v>
      </c>
      <c r="CJ2" s="1177">
        <v>0</v>
      </c>
      <c r="CK2" s="1177">
        <v>0</v>
      </c>
      <c r="CL2" s="1177">
        <v>0</v>
      </c>
      <c r="CM2" s="1177">
        <v>0</v>
      </c>
      <c r="CN2" s="1177">
        <v>0</v>
      </c>
      <c r="CO2" s="1177">
        <v>0</v>
      </c>
      <c r="CP2" s="1177">
        <v>0</v>
      </c>
      <c r="CQ2" s="1177">
        <v>0</v>
      </c>
      <c r="CR2" s="1177">
        <v>0</v>
      </c>
      <c r="CS2" s="1177">
        <v>0</v>
      </c>
      <c r="CT2" s="1177">
        <v>0</v>
      </c>
      <c r="CU2" s="1177">
        <v>0</v>
      </c>
      <c r="CV2" s="1177">
        <v>0</v>
      </c>
      <c r="CW2" s="1177">
        <v>0</v>
      </c>
      <c r="CX2" s="1177">
        <v>0</v>
      </c>
      <c r="CY2" s="1177">
        <v>0</v>
      </c>
      <c r="CZ2" s="1177">
        <v>0</v>
      </c>
      <c r="DA2" s="1177">
        <v>0</v>
      </c>
      <c r="DB2" s="1177">
        <v>0</v>
      </c>
      <c r="DC2" s="1177">
        <v>0</v>
      </c>
      <c r="DD2" s="1177">
        <v>0</v>
      </c>
      <c r="DE2" s="1177">
        <v>0</v>
      </c>
      <c r="DF2" s="1177">
        <v>0</v>
      </c>
      <c r="DG2" s="1177">
        <v>0</v>
      </c>
      <c r="DH2" s="1177">
        <v>0</v>
      </c>
      <c r="DI2" s="1177">
        <v>0</v>
      </c>
      <c r="DJ2" s="1177">
        <v>0</v>
      </c>
      <c r="DK2" s="1177">
        <v>0</v>
      </c>
      <c r="DL2" s="1177">
        <v>0</v>
      </c>
      <c r="DM2" s="1177">
        <v>0</v>
      </c>
      <c r="DN2" s="1177">
        <v>0</v>
      </c>
      <c r="DO2" s="1177">
        <v>0</v>
      </c>
      <c r="DP2" s="1177">
        <v>0</v>
      </c>
      <c r="DQ2" s="1177">
        <v>0</v>
      </c>
      <c r="DR2" s="1177">
        <v>0</v>
      </c>
      <c r="DS2" s="1177">
        <v>0</v>
      </c>
      <c r="DT2" s="1177">
        <v>0</v>
      </c>
      <c r="DU2" s="1177">
        <v>0</v>
      </c>
      <c r="DV2" s="1177">
        <v>0</v>
      </c>
      <c r="DW2" s="1177">
        <v>0</v>
      </c>
      <c r="DX2" s="1177">
        <v>0</v>
      </c>
      <c r="DY2" s="1177">
        <v>0</v>
      </c>
      <c r="DZ2" s="1177">
        <v>0</v>
      </c>
      <c r="EA2" s="1177">
        <v>0</v>
      </c>
      <c r="EB2" s="1177">
        <v>0</v>
      </c>
      <c r="EC2" s="1177">
        <v>0</v>
      </c>
      <c r="ED2" s="1177">
        <v>0</v>
      </c>
      <c r="EE2" s="1177">
        <v>0</v>
      </c>
      <c r="EF2" s="1177">
        <v>0</v>
      </c>
      <c r="EG2" s="1177">
        <v>0</v>
      </c>
      <c r="EH2" s="1177">
        <v>0</v>
      </c>
      <c r="EI2" s="1177">
        <v>0</v>
      </c>
      <c r="EJ2" s="1177">
        <v>0</v>
      </c>
      <c r="EK2" s="1177">
        <v>0</v>
      </c>
      <c r="EL2" s="1177">
        <v>0</v>
      </c>
      <c r="EM2" s="1177">
        <v>0</v>
      </c>
      <c r="EN2" s="1177">
        <v>0</v>
      </c>
      <c r="EO2" s="1177">
        <v>0</v>
      </c>
    </row>
    <row r="3" spans="1:145" ht="15.75" x14ac:dyDescent="0.45">
      <c r="A3" s="1177" t="s">
        <v>2115</v>
      </c>
      <c r="B3" s="1177" t="s">
        <v>221</v>
      </c>
      <c r="C3" s="1177" t="s">
        <v>288</v>
      </c>
      <c r="D3" s="1177" t="s">
        <v>2118</v>
      </c>
      <c r="E3" s="1177">
        <v>81</v>
      </c>
      <c r="F3" s="1177" t="s">
        <v>71</v>
      </c>
      <c r="G3" s="1177">
        <v>0</v>
      </c>
      <c r="H3" s="1177">
        <v>0</v>
      </c>
      <c r="I3" s="1177">
        <v>0</v>
      </c>
      <c r="J3" s="1177">
        <v>0</v>
      </c>
      <c r="K3" s="1177">
        <v>0</v>
      </c>
      <c r="L3" s="1177">
        <v>0</v>
      </c>
      <c r="M3" s="1177">
        <v>0</v>
      </c>
      <c r="N3" s="1177">
        <v>0</v>
      </c>
      <c r="O3" s="1177">
        <v>0</v>
      </c>
      <c r="P3" s="1177">
        <v>0</v>
      </c>
      <c r="Q3" s="1177">
        <v>0</v>
      </c>
      <c r="R3" s="1177">
        <v>0</v>
      </c>
      <c r="S3" s="1177">
        <v>0</v>
      </c>
      <c r="T3" s="1177">
        <v>0</v>
      </c>
      <c r="U3" s="1177">
        <v>0</v>
      </c>
      <c r="V3" s="1177">
        <v>0</v>
      </c>
      <c r="W3" s="1177">
        <v>0</v>
      </c>
      <c r="X3" s="1177">
        <v>0</v>
      </c>
      <c r="Y3" s="1177">
        <v>0</v>
      </c>
      <c r="Z3" s="1177">
        <v>0</v>
      </c>
      <c r="AA3" s="1177">
        <v>0</v>
      </c>
      <c r="AB3" s="1177">
        <v>0</v>
      </c>
      <c r="AC3" s="1177">
        <v>0</v>
      </c>
      <c r="AD3" s="1177">
        <v>0</v>
      </c>
      <c r="AE3" s="1177">
        <v>0</v>
      </c>
      <c r="AF3" s="1177">
        <v>0</v>
      </c>
      <c r="AG3" s="1177">
        <v>0</v>
      </c>
      <c r="AH3" s="1177">
        <v>0</v>
      </c>
      <c r="AI3" s="1177">
        <v>0</v>
      </c>
      <c r="AJ3" s="1177">
        <v>0</v>
      </c>
      <c r="AK3" s="1177">
        <v>0</v>
      </c>
      <c r="AL3" s="1177">
        <v>0</v>
      </c>
      <c r="AM3" s="1177">
        <v>0</v>
      </c>
      <c r="AN3" s="1177">
        <v>0</v>
      </c>
      <c r="AO3" s="1177">
        <v>0</v>
      </c>
      <c r="AP3" s="1177">
        <v>0</v>
      </c>
      <c r="AQ3" s="1177">
        <v>0</v>
      </c>
      <c r="AR3" s="1177">
        <v>0</v>
      </c>
      <c r="AS3" s="1177">
        <v>0</v>
      </c>
      <c r="AT3" s="1177">
        <v>0</v>
      </c>
      <c r="AU3" s="1177">
        <v>0</v>
      </c>
      <c r="AV3" s="1177">
        <v>0</v>
      </c>
      <c r="AW3" s="1177">
        <v>0</v>
      </c>
      <c r="AX3" s="1177">
        <v>0</v>
      </c>
      <c r="AY3" s="1177">
        <v>0</v>
      </c>
      <c r="AZ3" s="1177">
        <v>0</v>
      </c>
      <c r="BA3" s="1177">
        <v>0</v>
      </c>
      <c r="BB3" s="1177">
        <v>0</v>
      </c>
      <c r="BC3" s="1177">
        <v>0</v>
      </c>
      <c r="BD3" s="1177">
        <v>0</v>
      </c>
      <c r="BE3" s="1177">
        <v>0</v>
      </c>
      <c r="BF3" s="1177">
        <v>0</v>
      </c>
      <c r="BG3" s="1177">
        <v>0</v>
      </c>
      <c r="BH3" s="1177">
        <v>0</v>
      </c>
      <c r="BI3" s="1177">
        <v>0</v>
      </c>
      <c r="BJ3" s="1177">
        <v>0</v>
      </c>
      <c r="BK3" s="1177">
        <v>0</v>
      </c>
      <c r="BL3" s="1177">
        <v>0</v>
      </c>
      <c r="BM3" s="1177">
        <v>0</v>
      </c>
      <c r="BN3" s="1177">
        <v>0</v>
      </c>
      <c r="BO3" s="1177">
        <v>0</v>
      </c>
      <c r="BP3" s="1177">
        <v>0</v>
      </c>
      <c r="BQ3" s="1177">
        <v>0</v>
      </c>
      <c r="BR3" s="1177">
        <v>0</v>
      </c>
      <c r="BS3" s="1177">
        <v>0</v>
      </c>
      <c r="BT3" s="1177">
        <v>0</v>
      </c>
      <c r="BU3" s="1177">
        <v>0</v>
      </c>
      <c r="BV3" s="1177">
        <v>0</v>
      </c>
      <c r="BW3" s="1177">
        <v>0</v>
      </c>
      <c r="BX3" s="1177">
        <v>0</v>
      </c>
      <c r="BY3" s="1177">
        <v>0</v>
      </c>
      <c r="BZ3" s="1177">
        <v>0</v>
      </c>
      <c r="CA3" s="1177">
        <v>0</v>
      </c>
      <c r="CB3" s="1177">
        <v>0</v>
      </c>
      <c r="CC3" s="1177">
        <v>0</v>
      </c>
      <c r="CD3" s="1177">
        <v>0</v>
      </c>
      <c r="CE3" s="1177">
        <v>0</v>
      </c>
      <c r="CF3" s="1177">
        <v>0</v>
      </c>
      <c r="CG3" s="1177">
        <v>0</v>
      </c>
      <c r="CH3" s="1177">
        <v>0</v>
      </c>
      <c r="CI3" s="1177">
        <v>0</v>
      </c>
      <c r="CJ3" s="1177">
        <v>0</v>
      </c>
      <c r="CK3" s="1177">
        <v>0</v>
      </c>
      <c r="CL3" s="1177">
        <v>0</v>
      </c>
      <c r="CM3" s="1177">
        <v>0</v>
      </c>
      <c r="CN3" s="1177">
        <v>0</v>
      </c>
      <c r="CO3" s="1177">
        <v>0</v>
      </c>
      <c r="CP3" s="1177">
        <v>0</v>
      </c>
      <c r="CQ3" s="1177">
        <v>0</v>
      </c>
      <c r="CR3" s="1177">
        <v>0</v>
      </c>
      <c r="CS3" s="1177">
        <v>0</v>
      </c>
      <c r="CT3" s="1177">
        <v>0</v>
      </c>
      <c r="CU3" s="1177">
        <v>0</v>
      </c>
      <c r="CV3" s="1177">
        <v>0</v>
      </c>
      <c r="CW3" s="1177">
        <v>0</v>
      </c>
      <c r="CX3" s="1177">
        <v>0</v>
      </c>
      <c r="CY3" s="1177">
        <v>0</v>
      </c>
      <c r="CZ3" s="1177">
        <v>0</v>
      </c>
      <c r="DA3" s="1177">
        <v>0</v>
      </c>
      <c r="DB3" s="1177">
        <v>0</v>
      </c>
      <c r="DC3" s="1177">
        <v>0</v>
      </c>
      <c r="DD3" s="1177">
        <v>0</v>
      </c>
      <c r="DE3" s="1177">
        <v>0</v>
      </c>
      <c r="DF3" s="1177">
        <v>0</v>
      </c>
      <c r="DG3" s="1177">
        <v>0</v>
      </c>
      <c r="DH3" s="1177">
        <v>0</v>
      </c>
      <c r="DI3" s="1177">
        <v>0</v>
      </c>
      <c r="DJ3" s="1177">
        <v>0</v>
      </c>
      <c r="DK3" s="1177">
        <v>0</v>
      </c>
      <c r="DL3" s="1177">
        <v>0</v>
      </c>
      <c r="DM3" s="1177">
        <v>0</v>
      </c>
      <c r="DN3" s="1177">
        <v>0</v>
      </c>
      <c r="DO3" s="1177">
        <v>0</v>
      </c>
      <c r="DP3" s="1177">
        <v>0</v>
      </c>
      <c r="DQ3" s="1177">
        <v>0</v>
      </c>
      <c r="DR3" s="1177">
        <v>0</v>
      </c>
      <c r="DS3" s="1177">
        <v>0</v>
      </c>
      <c r="DT3" s="1177">
        <v>0</v>
      </c>
      <c r="DU3" s="1177">
        <v>0</v>
      </c>
      <c r="DV3" s="1177">
        <v>0</v>
      </c>
      <c r="DW3" s="1177">
        <v>0</v>
      </c>
      <c r="DX3" s="1177">
        <v>0</v>
      </c>
      <c r="DY3" s="1177">
        <v>0</v>
      </c>
      <c r="DZ3" s="1177">
        <v>0</v>
      </c>
      <c r="EA3" s="1177">
        <v>0</v>
      </c>
      <c r="EB3" s="1177">
        <v>0</v>
      </c>
      <c r="EC3" s="1177">
        <v>0</v>
      </c>
      <c r="ED3" s="1177">
        <v>0</v>
      </c>
      <c r="EE3" s="1177">
        <v>0</v>
      </c>
      <c r="EF3" s="1177">
        <v>0</v>
      </c>
      <c r="EG3" s="1177">
        <v>0</v>
      </c>
      <c r="EH3" s="1177">
        <v>0</v>
      </c>
      <c r="EI3" s="1177">
        <v>0</v>
      </c>
      <c r="EJ3" s="1177">
        <v>0</v>
      </c>
      <c r="EK3" s="1177">
        <v>0</v>
      </c>
      <c r="EL3" s="1177">
        <v>0</v>
      </c>
      <c r="EM3" s="1177">
        <v>0</v>
      </c>
      <c r="EN3" s="1177">
        <v>0</v>
      </c>
      <c r="EO3" s="1177">
        <v>0</v>
      </c>
    </row>
    <row r="4" spans="1:145" ht="15.75" x14ac:dyDescent="0.45">
      <c r="A4" s="1177" t="s">
        <v>2115</v>
      </c>
      <c r="B4" s="1177" t="s">
        <v>221</v>
      </c>
      <c r="C4" s="1177" t="s">
        <v>231</v>
      </c>
      <c r="D4" s="1177" t="s">
        <v>2120</v>
      </c>
      <c r="E4" s="1177">
        <v>128</v>
      </c>
      <c r="F4" s="1177" t="s">
        <v>71</v>
      </c>
      <c r="G4" s="1177">
        <v>0</v>
      </c>
      <c r="H4" s="1177">
        <v>0</v>
      </c>
      <c r="I4" s="1177">
        <v>0</v>
      </c>
      <c r="J4" s="1177">
        <v>0</v>
      </c>
      <c r="K4" s="1177">
        <v>0</v>
      </c>
      <c r="L4" s="1177">
        <v>0</v>
      </c>
      <c r="M4" s="1177">
        <v>0</v>
      </c>
      <c r="N4" s="1177">
        <v>0</v>
      </c>
      <c r="O4" s="1177">
        <v>0</v>
      </c>
      <c r="P4" s="1177">
        <v>0</v>
      </c>
      <c r="Q4" s="1177">
        <v>0</v>
      </c>
      <c r="R4" s="1177">
        <v>0</v>
      </c>
      <c r="S4" s="1177">
        <v>0</v>
      </c>
      <c r="T4" s="1177">
        <v>0</v>
      </c>
      <c r="U4" s="1177">
        <v>0</v>
      </c>
      <c r="V4" s="1177">
        <v>0</v>
      </c>
      <c r="W4" s="1177">
        <v>0</v>
      </c>
      <c r="X4" s="1177">
        <v>0</v>
      </c>
      <c r="Y4" s="1177">
        <v>0</v>
      </c>
      <c r="Z4" s="1177">
        <v>0</v>
      </c>
      <c r="AA4" s="1177">
        <v>0</v>
      </c>
      <c r="AB4" s="1177">
        <v>0</v>
      </c>
      <c r="AC4" s="1177">
        <v>0</v>
      </c>
      <c r="AD4" s="1177">
        <v>0</v>
      </c>
      <c r="AE4" s="1177">
        <v>0</v>
      </c>
      <c r="AF4" s="1177">
        <v>0</v>
      </c>
      <c r="AG4" s="1177">
        <v>0</v>
      </c>
      <c r="AH4" s="1177">
        <v>0</v>
      </c>
      <c r="AI4" s="1177">
        <v>0</v>
      </c>
      <c r="AJ4" s="1177">
        <v>0</v>
      </c>
      <c r="AK4" s="1177">
        <v>0</v>
      </c>
      <c r="AL4" s="1177">
        <v>0</v>
      </c>
      <c r="AM4" s="1177">
        <v>0</v>
      </c>
      <c r="AN4" s="1177">
        <v>0</v>
      </c>
      <c r="AO4" s="1177">
        <v>0</v>
      </c>
      <c r="AP4" s="1177">
        <v>0</v>
      </c>
      <c r="AQ4" s="1177">
        <v>0</v>
      </c>
      <c r="AR4" s="1177">
        <v>0</v>
      </c>
      <c r="AS4" s="1177">
        <v>0</v>
      </c>
      <c r="AT4" s="1177">
        <v>0</v>
      </c>
      <c r="AU4" s="1177">
        <v>0</v>
      </c>
      <c r="AV4" s="1177">
        <v>0</v>
      </c>
      <c r="AW4" s="1177">
        <v>0</v>
      </c>
      <c r="AX4" s="1177">
        <v>0</v>
      </c>
      <c r="AY4" s="1177">
        <v>0</v>
      </c>
      <c r="AZ4" s="1177">
        <v>0</v>
      </c>
      <c r="BA4" s="1177">
        <v>0</v>
      </c>
      <c r="BB4" s="1177">
        <v>0</v>
      </c>
      <c r="BC4" s="1177">
        <v>0</v>
      </c>
      <c r="BD4" s="1177">
        <v>0</v>
      </c>
      <c r="BE4" s="1177">
        <v>0</v>
      </c>
      <c r="BF4" s="1177">
        <v>0</v>
      </c>
      <c r="BG4" s="1177">
        <v>0</v>
      </c>
      <c r="BH4" s="1177">
        <v>0</v>
      </c>
      <c r="BI4" s="1177">
        <v>0</v>
      </c>
      <c r="BJ4" s="1177">
        <v>0</v>
      </c>
      <c r="BK4" s="1177">
        <v>0</v>
      </c>
      <c r="BL4" s="1177">
        <v>0</v>
      </c>
      <c r="BM4" s="1177">
        <v>0</v>
      </c>
      <c r="BN4" s="1177">
        <v>0</v>
      </c>
      <c r="BO4" s="1177">
        <v>0</v>
      </c>
      <c r="BP4" s="1177">
        <v>0</v>
      </c>
      <c r="BQ4" s="1177">
        <v>0</v>
      </c>
      <c r="BR4" s="1177">
        <v>0</v>
      </c>
      <c r="BS4" s="1177">
        <v>0</v>
      </c>
      <c r="BT4" s="1177">
        <v>0</v>
      </c>
      <c r="BU4" s="1177">
        <v>0</v>
      </c>
      <c r="BV4" s="1177">
        <v>0</v>
      </c>
      <c r="BW4" s="1177">
        <v>0</v>
      </c>
      <c r="BX4" s="1177">
        <v>0</v>
      </c>
      <c r="BY4" s="1177">
        <v>0</v>
      </c>
      <c r="BZ4" s="1177">
        <v>0</v>
      </c>
      <c r="CA4" s="1177">
        <v>0</v>
      </c>
      <c r="CB4" s="1177">
        <v>0</v>
      </c>
      <c r="CC4" s="1177">
        <v>0</v>
      </c>
      <c r="CD4" s="1177">
        <v>0</v>
      </c>
      <c r="CE4" s="1177">
        <v>0</v>
      </c>
      <c r="CF4" s="1177">
        <v>0</v>
      </c>
      <c r="CG4" s="1177">
        <v>0</v>
      </c>
      <c r="CH4" s="1177">
        <v>0</v>
      </c>
      <c r="CI4" s="1177">
        <v>0</v>
      </c>
      <c r="CJ4" s="1177">
        <v>0</v>
      </c>
      <c r="CK4" s="1177">
        <v>0</v>
      </c>
      <c r="CL4" s="1177">
        <v>0</v>
      </c>
      <c r="CM4" s="1177">
        <v>0</v>
      </c>
      <c r="CN4" s="1177">
        <v>0</v>
      </c>
      <c r="CO4" s="1177">
        <v>0</v>
      </c>
      <c r="CP4" s="1177">
        <v>0</v>
      </c>
      <c r="CQ4" s="1177">
        <v>0</v>
      </c>
      <c r="CR4" s="1177">
        <v>0</v>
      </c>
      <c r="CS4" s="1177">
        <v>0</v>
      </c>
      <c r="CT4" s="1177">
        <v>0</v>
      </c>
      <c r="CU4" s="1177">
        <v>0</v>
      </c>
      <c r="CV4" s="1177">
        <v>0</v>
      </c>
      <c r="CW4" s="1177">
        <v>0</v>
      </c>
      <c r="CX4" s="1177">
        <v>0</v>
      </c>
      <c r="CY4" s="1177">
        <v>0</v>
      </c>
      <c r="CZ4" s="1177">
        <v>0</v>
      </c>
      <c r="DA4" s="1177">
        <v>0</v>
      </c>
      <c r="DB4" s="1177">
        <v>0</v>
      </c>
      <c r="DC4" s="1177">
        <v>0</v>
      </c>
      <c r="DD4" s="1177">
        <v>0</v>
      </c>
      <c r="DE4" s="1177">
        <v>0</v>
      </c>
      <c r="DF4" s="1177">
        <v>0</v>
      </c>
      <c r="DG4" s="1177">
        <v>0</v>
      </c>
      <c r="DH4" s="1177">
        <v>0</v>
      </c>
      <c r="DI4" s="1177">
        <v>0</v>
      </c>
      <c r="DJ4" s="1177">
        <v>0</v>
      </c>
      <c r="DK4" s="1177">
        <v>0</v>
      </c>
      <c r="DL4" s="1177">
        <v>0</v>
      </c>
      <c r="DM4" s="1177">
        <v>0</v>
      </c>
      <c r="DN4" s="1177">
        <v>0</v>
      </c>
      <c r="DO4" s="1177">
        <v>0</v>
      </c>
      <c r="DP4" s="1177">
        <v>0</v>
      </c>
      <c r="DQ4" s="1177">
        <v>0</v>
      </c>
      <c r="DR4" s="1177">
        <v>0</v>
      </c>
      <c r="DS4" s="1177">
        <v>0</v>
      </c>
      <c r="DT4" s="1177">
        <v>0</v>
      </c>
      <c r="DU4" s="1177">
        <v>0</v>
      </c>
      <c r="DV4" s="1177">
        <v>0</v>
      </c>
      <c r="DW4" s="1177">
        <v>0</v>
      </c>
      <c r="DX4" s="1177">
        <v>0</v>
      </c>
      <c r="DY4" s="1177">
        <v>0</v>
      </c>
      <c r="DZ4" s="1177">
        <v>0</v>
      </c>
      <c r="EA4" s="1177">
        <v>0</v>
      </c>
      <c r="EB4" s="1177">
        <v>0</v>
      </c>
      <c r="EC4" s="1177">
        <v>0</v>
      </c>
      <c r="ED4" s="1177">
        <v>0</v>
      </c>
      <c r="EE4" s="1177">
        <v>0</v>
      </c>
      <c r="EF4" s="1177">
        <v>0</v>
      </c>
      <c r="EG4" s="1177">
        <v>0</v>
      </c>
      <c r="EH4" s="1177">
        <v>0</v>
      </c>
      <c r="EI4" s="1177">
        <v>0</v>
      </c>
      <c r="EJ4" s="1177">
        <v>0</v>
      </c>
      <c r="EK4" s="1177">
        <v>0</v>
      </c>
      <c r="EL4" s="1177">
        <v>0</v>
      </c>
      <c r="EM4" s="1177">
        <v>0</v>
      </c>
      <c r="EN4" s="1177">
        <v>0</v>
      </c>
      <c r="EO4" s="1177">
        <v>0</v>
      </c>
    </row>
    <row r="5" spans="1:145" ht="15.75" x14ac:dyDescent="0.45">
      <c r="A5" s="1177" t="s">
        <v>2115</v>
      </c>
      <c r="B5" s="1177" t="s">
        <v>221</v>
      </c>
      <c r="C5" s="1177" t="s">
        <v>231</v>
      </c>
      <c r="D5" s="1177" t="s">
        <v>1377</v>
      </c>
      <c r="E5" s="1177">
        <v>131</v>
      </c>
      <c r="F5" s="1177" t="s">
        <v>71</v>
      </c>
      <c r="G5" s="1177">
        <v>0</v>
      </c>
      <c r="H5" s="1177">
        <v>0</v>
      </c>
      <c r="I5" s="1177">
        <v>0</v>
      </c>
      <c r="J5" s="1177">
        <v>0</v>
      </c>
      <c r="K5" s="1177">
        <v>0</v>
      </c>
      <c r="L5" s="1177">
        <v>0</v>
      </c>
      <c r="M5" s="1177">
        <v>0</v>
      </c>
      <c r="N5" s="1177">
        <v>0</v>
      </c>
      <c r="O5" s="1177">
        <v>0</v>
      </c>
      <c r="P5" s="1177">
        <v>0</v>
      </c>
      <c r="Q5" s="1177">
        <v>0</v>
      </c>
      <c r="R5" s="1177">
        <v>0</v>
      </c>
      <c r="S5" s="1177">
        <v>0</v>
      </c>
      <c r="T5" s="1177">
        <v>0</v>
      </c>
      <c r="U5" s="1177">
        <v>0</v>
      </c>
      <c r="V5" s="1177">
        <v>0</v>
      </c>
      <c r="W5" s="1177">
        <v>0</v>
      </c>
      <c r="X5" s="1177">
        <v>0</v>
      </c>
      <c r="Y5" s="1177">
        <v>0</v>
      </c>
      <c r="Z5" s="1177">
        <v>0</v>
      </c>
      <c r="AA5" s="1177">
        <v>0</v>
      </c>
      <c r="AB5" s="1177">
        <v>0</v>
      </c>
      <c r="AC5" s="1177">
        <v>0</v>
      </c>
      <c r="AD5" s="1177">
        <v>0</v>
      </c>
      <c r="AE5" s="1177">
        <v>0</v>
      </c>
      <c r="AF5" s="1177">
        <v>0</v>
      </c>
      <c r="AG5" s="1177">
        <v>0</v>
      </c>
      <c r="AH5" s="1177">
        <v>0</v>
      </c>
      <c r="AI5" s="1177">
        <v>0</v>
      </c>
      <c r="AJ5" s="1177">
        <v>0</v>
      </c>
      <c r="AK5" s="1177">
        <v>0</v>
      </c>
      <c r="AL5" s="1177">
        <v>0</v>
      </c>
      <c r="AM5" s="1177">
        <v>0</v>
      </c>
      <c r="AN5" s="1177">
        <v>0</v>
      </c>
      <c r="AO5" s="1177">
        <v>0</v>
      </c>
      <c r="AP5" s="1177">
        <v>0</v>
      </c>
      <c r="AQ5" s="1177">
        <v>0</v>
      </c>
      <c r="AR5" s="1177">
        <v>0</v>
      </c>
      <c r="AS5" s="1177">
        <v>0</v>
      </c>
      <c r="AT5" s="1177">
        <v>0</v>
      </c>
      <c r="AU5" s="1177">
        <v>0</v>
      </c>
      <c r="AV5" s="1177">
        <v>0</v>
      </c>
      <c r="AW5" s="1177">
        <v>0</v>
      </c>
      <c r="AX5" s="1177">
        <v>0</v>
      </c>
      <c r="AY5" s="1177">
        <v>0</v>
      </c>
      <c r="AZ5" s="1177">
        <v>0</v>
      </c>
      <c r="BA5" s="1177">
        <v>0</v>
      </c>
      <c r="BB5" s="1177">
        <v>0</v>
      </c>
      <c r="BC5" s="1177">
        <v>0</v>
      </c>
      <c r="BD5" s="1177">
        <v>0</v>
      </c>
      <c r="BE5" s="1177">
        <v>0</v>
      </c>
      <c r="BF5" s="1177">
        <v>0</v>
      </c>
      <c r="BG5" s="1177">
        <v>0</v>
      </c>
      <c r="BH5" s="1177">
        <v>0</v>
      </c>
      <c r="BI5" s="1177">
        <v>0</v>
      </c>
      <c r="BJ5" s="1177">
        <v>0</v>
      </c>
      <c r="BK5" s="1177">
        <v>0</v>
      </c>
      <c r="BL5" s="1177">
        <v>0</v>
      </c>
      <c r="BM5" s="1177">
        <v>0</v>
      </c>
      <c r="BN5" s="1177">
        <v>0</v>
      </c>
      <c r="BO5" s="1177">
        <v>0</v>
      </c>
      <c r="BP5" s="1177">
        <v>0</v>
      </c>
      <c r="BQ5" s="1177">
        <v>0</v>
      </c>
      <c r="BR5" s="1177">
        <v>0</v>
      </c>
      <c r="BS5" s="1177">
        <v>0</v>
      </c>
      <c r="BT5" s="1177">
        <v>0</v>
      </c>
      <c r="BU5" s="1177">
        <v>0</v>
      </c>
      <c r="BV5" s="1177">
        <v>0</v>
      </c>
      <c r="BW5" s="1177">
        <v>0</v>
      </c>
      <c r="BX5" s="1177">
        <v>0</v>
      </c>
      <c r="BY5" s="1177">
        <v>0</v>
      </c>
      <c r="BZ5" s="1177">
        <v>0</v>
      </c>
      <c r="CA5" s="1177">
        <v>0</v>
      </c>
      <c r="CB5" s="1177">
        <v>0</v>
      </c>
      <c r="CC5" s="1177">
        <v>0</v>
      </c>
      <c r="CD5" s="1177">
        <v>0</v>
      </c>
      <c r="CE5" s="1177">
        <v>0</v>
      </c>
      <c r="CF5" s="1177">
        <v>0</v>
      </c>
      <c r="CG5" s="1177">
        <v>0</v>
      </c>
      <c r="CH5" s="1177">
        <v>0</v>
      </c>
      <c r="CI5" s="1177">
        <v>0</v>
      </c>
      <c r="CJ5" s="1177">
        <v>0</v>
      </c>
      <c r="CK5" s="1177">
        <v>0</v>
      </c>
      <c r="CL5" s="1177">
        <v>0</v>
      </c>
      <c r="CM5" s="1177">
        <v>0</v>
      </c>
      <c r="CN5" s="1177">
        <v>0</v>
      </c>
      <c r="CO5" s="1177">
        <v>0</v>
      </c>
      <c r="CP5" s="1177">
        <v>0</v>
      </c>
      <c r="CQ5" s="1177">
        <v>0</v>
      </c>
      <c r="CR5" s="1177">
        <v>0</v>
      </c>
      <c r="CS5" s="1177">
        <v>0</v>
      </c>
      <c r="CT5" s="1177">
        <v>0</v>
      </c>
      <c r="CU5" s="1177">
        <v>0</v>
      </c>
      <c r="CV5" s="1177">
        <v>0</v>
      </c>
      <c r="CW5" s="1177">
        <v>0</v>
      </c>
      <c r="CX5" s="1177">
        <v>0</v>
      </c>
      <c r="CY5" s="1177">
        <v>0</v>
      </c>
      <c r="CZ5" s="1177">
        <v>0</v>
      </c>
      <c r="DA5" s="1177">
        <v>0</v>
      </c>
      <c r="DB5" s="1177">
        <v>0</v>
      </c>
      <c r="DC5" s="1177">
        <v>0</v>
      </c>
      <c r="DD5" s="1177">
        <v>0</v>
      </c>
      <c r="DE5" s="1177">
        <v>0</v>
      </c>
      <c r="DF5" s="1177">
        <v>0</v>
      </c>
      <c r="DG5" s="1177">
        <v>0</v>
      </c>
      <c r="DH5" s="1177">
        <v>0</v>
      </c>
      <c r="DI5" s="1177">
        <v>0</v>
      </c>
      <c r="DJ5" s="1177">
        <v>0</v>
      </c>
      <c r="DK5" s="1177">
        <v>0</v>
      </c>
      <c r="DL5" s="1177">
        <v>0</v>
      </c>
      <c r="DM5" s="1177">
        <v>0</v>
      </c>
      <c r="DN5" s="1177">
        <v>0</v>
      </c>
      <c r="DO5" s="1177">
        <v>0</v>
      </c>
      <c r="DP5" s="1177">
        <v>0</v>
      </c>
      <c r="DQ5" s="1177">
        <v>0</v>
      </c>
      <c r="DR5" s="1177">
        <v>0</v>
      </c>
      <c r="DS5" s="1177">
        <v>0</v>
      </c>
      <c r="DT5" s="1177">
        <v>0</v>
      </c>
      <c r="DU5" s="1177">
        <v>0</v>
      </c>
      <c r="DV5" s="1177">
        <v>0</v>
      </c>
      <c r="DW5" s="1177">
        <v>0</v>
      </c>
      <c r="DX5" s="1177">
        <v>0</v>
      </c>
      <c r="DY5" s="1177">
        <v>0</v>
      </c>
      <c r="DZ5" s="1177">
        <v>0</v>
      </c>
      <c r="EA5" s="1177">
        <v>0</v>
      </c>
      <c r="EB5" s="1177">
        <v>0</v>
      </c>
      <c r="EC5" s="1177">
        <v>0</v>
      </c>
      <c r="ED5" s="1177">
        <v>0</v>
      </c>
      <c r="EE5" s="1177">
        <v>0</v>
      </c>
      <c r="EF5" s="1177">
        <v>0</v>
      </c>
      <c r="EG5" s="1177">
        <v>0</v>
      </c>
      <c r="EH5" s="1177">
        <v>0</v>
      </c>
      <c r="EI5" s="1177">
        <v>0</v>
      </c>
      <c r="EJ5" s="1177">
        <v>0</v>
      </c>
      <c r="EK5" s="1177">
        <v>0</v>
      </c>
      <c r="EL5" s="1177">
        <v>0</v>
      </c>
      <c r="EM5" s="1177">
        <v>0</v>
      </c>
      <c r="EN5" s="1177">
        <v>0</v>
      </c>
      <c r="EO5" s="1177">
        <v>0</v>
      </c>
    </row>
    <row r="50" spans="1:145" s="521" customFormat="1" x14ac:dyDescent="0.45">
      <c r="A50" s="632" t="str">
        <f>A2</f>
        <v>Apr-Jun 2021</v>
      </c>
      <c r="B50" s="632" t="s">
        <v>2121</v>
      </c>
      <c r="C50" s="632" t="s">
        <v>2121</v>
      </c>
      <c r="D50" s="632" t="s">
        <v>2121</v>
      </c>
      <c r="E50" s="632">
        <v>11111</v>
      </c>
      <c r="F50" s="632" t="s">
        <v>71</v>
      </c>
      <c r="G50" s="632">
        <f>SUM(G2:G49)</f>
        <v>0</v>
      </c>
      <c r="H50" s="632">
        <f t="shared" ref="H50:BS50" si="0">SUM(H2:H49)</f>
        <v>0</v>
      </c>
      <c r="I50" s="632">
        <f t="shared" si="0"/>
        <v>0</v>
      </c>
      <c r="J50" s="632">
        <f t="shared" si="0"/>
        <v>0</v>
      </c>
      <c r="K50" s="632">
        <f t="shared" si="0"/>
        <v>0</v>
      </c>
      <c r="L50" s="632">
        <f t="shared" si="0"/>
        <v>0</v>
      </c>
      <c r="M50" s="632">
        <f t="shared" si="0"/>
        <v>0</v>
      </c>
      <c r="N50" s="632">
        <f t="shared" si="0"/>
        <v>0</v>
      </c>
      <c r="O50" s="632">
        <f t="shared" si="0"/>
        <v>0</v>
      </c>
      <c r="P50" s="632">
        <f t="shared" si="0"/>
        <v>0</v>
      </c>
      <c r="Q50" s="632">
        <f t="shared" si="0"/>
        <v>0</v>
      </c>
      <c r="R50" s="632">
        <f t="shared" si="0"/>
        <v>0</v>
      </c>
      <c r="S50" s="632">
        <f t="shared" si="0"/>
        <v>0</v>
      </c>
      <c r="T50" s="632">
        <f t="shared" si="0"/>
        <v>0</v>
      </c>
      <c r="U50" s="632">
        <f t="shared" si="0"/>
        <v>0</v>
      </c>
      <c r="V50" s="632">
        <f t="shared" si="0"/>
        <v>0</v>
      </c>
      <c r="W50" s="632">
        <f t="shared" si="0"/>
        <v>0</v>
      </c>
      <c r="X50" s="632">
        <f t="shared" si="0"/>
        <v>0</v>
      </c>
      <c r="Y50" s="632">
        <f t="shared" si="0"/>
        <v>0</v>
      </c>
      <c r="Z50" s="632">
        <f t="shared" si="0"/>
        <v>0</v>
      </c>
      <c r="AA50" s="632">
        <f t="shared" si="0"/>
        <v>0</v>
      </c>
      <c r="AB50" s="632">
        <f t="shared" si="0"/>
        <v>0</v>
      </c>
      <c r="AC50" s="632">
        <f t="shared" si="0"/>
        <v>0</v>
      </c>
      <c r="AD50" s="632">
        <f t="shared" si="0"/>
        <v>0</v>
      </c>
      <c r="AE50" s="632">
        <f t="shared" si="0"/>
        <v>0</v>
      </c>
      <c r="AF50" s="632">
        <f t="shared" si="0"/>
        <v>0</v>
      </c>
      <c r="AG50" s="632">
        <f t="shared" si="0"/>
        <v>0</v>
      </c>
      <c r="AH50" s="632">
        <f t="shared" si="0"/>
        <v>0</v>
      </c>
      <c r="AI50" s="632">
        <f t="shared" si="0"/>
        <v>0</v>
      </c>
      <c r="AJ50" s="632">
        <f t="shared" si="0"/>
        <v>0</v>
      </c>
      <c r="AK50" s="632">
        <f t="shared" si="0"/>
        <v>0</v>
      </c>
      <c r="AL50" s="632">
        <f t="shared" si="0"/>
        <v>0</v>
      </c>
      <c r="AM50" s="632">
        <f t="shared" si="0"/>
        <v>0</v>
      </c>
      <c r="AN50" s="632">
        <f t="shared" si="0"/>
        <v>0</v>
      </c>
      <c r="AO50" s="632">
        <f t="shared" si="0"/>
        <v>0</v>
      </c>
      <c r="AP50" s="632">
        <f t="shared" si="0"/>
        <v>0</v>
      </c>
      <c r="AQ50" s="632">
        <f t="shared" si="0"/>
        <v>0</v>
      </c>
      <c r="AR50" s="632">
        <f t="shared" si="0"/>
        <v>0</v>
      </c>
      <c r="AS50" s="632">
        <f t="shared" si="0"/>
        <v>0</v>
      </c>
      <c r="AT50" s="632">
        <f t="shared" si="0"/>
        <v>0</v>
      </c>
      <c r="AU50" s="632">
        <f t="shared" si="0"/>
        <v>0</v>
      </c>
      <c r="AV50" s="632">
        <f t="shared" si="0"/>
        <v>0</v>
      </c>
      <c r="AW50" s="632">
        <f t="shared" si="0"/>
        <v>0</v>
      </c>
      <c r="AX50" s="632">
        <f t="shared" si="0"/>
        <v>0</v>
      </c>
      <c r="AY50" s="632">
        <f t="shared" si="0"/>
        <v>0</v>
      </c>
      <c r="AZ50" s="632">
        <f t="shared" si="0"/>
        <v>0</v>
      </c>
      <c r="BA50" s="632">
        <f t="shared" si="0"/>
        <v>0</v>
      </c>
      <c r="BB50" s="632">
        <f t="shared" si="0"/>
        <v>0</v>
      </c>
      <c r="BC50" s="632">
        <f t="shared" si="0"/>
        <v>0</v>
      </c>
      <c r="BD50" s="632">
        <f t="shared" si="0"/>
        <v>0</v>
      </c>
      <c r="BE50" s="632">
        <f t="shared" si="0"/>
        <v>0</v>
      </c>
      <c r="BF50" s="632">
        <f t="shared" si="0"/>
        <v>0</v>
      </c>
      <c r="BG50" s="632">
        <f t="shared" si="0"/>
        <v>0</v>
      </c>
      <c r="BH50" s="632">
        <f t="shared" si="0"/>
        <v>0</v>
      </c>
      <c r="BI50" s="632">
        <f t="shared" si="0"/>
        <v>0</v>
      </c>
      <c r="BJ50" s="632">
        <f t="shared" si="0"/>
        <v>0</v>
      </c>
      <c r="BK50" s="632">
        <f t="shared" si="0"/>
        <v>0</v>
      </c>
      <c r="BL50" s="632">
        <f t="shared" si="0"/>
        <v>0</v>
      </c>
      <c r="BM50" s="632">
        <f t="shared" si="0"/>
        <v>0</v>
      </c>
      <c r="BN50" s="632">
        <f t="shared" si="0"/>
        <v>0</v>
      </c>
      <c r="BO50" s="632">
        <f t="shared" si="0"/>
        <v>0</v>
      </c>
      <c r="BP50" s="632">
        <f t="shared" si="0"/>
        <v>0</v>
      </c>
      <c r="BQ50" s="632">
        <f t="shared" si="0"/>
        <v>0</v>
      </c>
      <c r="BR50" s="632">
        <f t="shared" si="0"/>
        <v>0</v>
      </c>
      <c r="BS50" s="632">
        <f t="shared" si="0"/>
        <v>0</v>
      </c>
      <c r="BT50" s="632">
        <f t="shared" ref="BT50:EE50" si="1">SUM(BT2:BT49)</f>
        <v>0</v>
      </c>
      <c r="BU50" s="632">
        <f t="shared" si="1"/>
        <v>0</v>
      </c>
      <c r="BV50" s="632">
        <f t="shared" si="1"/>
        <v>0</v>
      </c>
      <c r="BW50" s="632">
        <f t="shared" si="1"/>
        <v>0</v>
      </c>
      <c r="BX50" s="632">
        <f t="shared" si="1"/>
        <v>0</v>
      </c>
      <c r="BY50" s="632">
        <f t="shared" si="1"/>
        <v>0</v>
      </c>
      <c r="BZ50" s="632">
        <f t="shared" si="1"/>
        <v>0</v>
      </c>
      <c r="CA50" s="632">
        <f t="shared" si="1"/>
        <v>0</v>
      </c>
      <c r="CB50" s="632">
        <f t="shared" si="1"/>
        <v>0</v>
      </c>
      <c r="CC50" s="632">
        <f t="shared" si="1"/>
        <v>0</v>
      </c>
      <c r="CD50" s="632">
        <f t="shared" si="1"/>
        <v>0</v>
      </c>
      <c r="CE50" s="632">
        <f t="shared" si="1"/>
        <v>0</v>
      </c>
      <c r="CF50" s="632">
        <f t="shared" si="1"/>
        <v>0</v>
      </c>
      <c r="CG50" s="632">
        <f t="shared" si="1"/>
        <v>0</v>
      </c>
      <c r="CH50" s="632">
        <f t="shared" si="1"/>
        <v>0</v>
      </c>
      <c r="CI50" s="632">
        <f t="shared" si="1"/>
        <v>0</v>
      </c>
      <c r="CJ50" s="632">
        <f t="shared" si="1"/>
        <v>0</v>
      </c>
      <c r="CK50" s="632">
        <f t="shared" si="1"/>
        <v>0</v>
      </c>
      <c r="CL50" s="632">
        <f t="shared" si="1"/>
        <v>0</v>
      </c>
      <c r="CM50" s="632">
        <f t="shared" si="1"/>
        <v>0</v>
      </c>
      <c r="CN50" s="632">
        <f t="shared" si="1"/>
        <v>0</v>
      </c>
      <c r="CO50" s="632">
        <f t="shared" si="1"/>
        <v>0</v>
      </c>
      <c r="CP50" s="632">
        <f t="shared" si="1"/>
        <v>0</v>
      </c>
      <c r="CQ50" s="632">
        <f t="shared" si="1"/>
        <v>0</v>
      </c>
      <c r="CR50" s="632">
        <f t="shared" si="1"/>
        <v>0</v>
      </c>
      <c r="CS50" s="632">
        <f t="shared" si="1"/>
        <v>0</v>
      </c>
      <c r="CT50" s="632">
        <f t="shared" si="1"/>
        <v>0</v>
      </c>
      <c r="CU50" s="632">
        <f t="shared" si="1"/>
        <v>0</v>
      </c>
      <c r="CV50" s="632">
        <f t="shared" si="1"/>
        <v>0</v>
      </c>
      <c r="CW50" s="632">
        <f t="shared" si="1"/>
        <v>0</v>
      </c>
      <c r="CX50" s="632">
        <f t="shared" si="1"/>
        <v>0</v>
      </c>
      <c r="CY50" s="632">
        <f t="shared" si="1"/>
        <v>0</v>
      </c>
      <c r="CZ50" s="632">
        <f t="shared" si="1"/>
        <v>0</v>
      </c>
      <c r="DA50" s="632">
        <f t="shared" si="1"/>
        <v>0</v>
      </c>
      <c r="DB50" s="632">
        <f t="shared" si="1"/>
        <v>0</v>
      </c>
      <c r="DC50" s="632">
        <f t="shared" si="1"/>
        <v>0</v>
      </c>
      <c r="DD50" s="632">
        <f t="shared" si="1"/>
        <v>0</v>
      </c>
      <c r="DE50" s="632">
        <f t="shared" si="1"/>
        <v>0</v>
      </c>
      <c r="DF50" s="632">
        <f t="shared" si="1"/>
        <v>0</v>
      </c>
      <c r="DG50" s="632">
        <f t="shared" si="1"/>
        <v>0</v>
      </c>
      <c r="DH50" s="632">
        <f t="shared" si="1"/>
        <v>0</v>
      </c>
      <c r="DI50" s="632">
        <f t="shared" si="1"/>
        <v>0</v>
      </c>
      <c r="DJ50" s="632">
        <f t="shared" si="1"/>
        <v>0</v>
      </c>
      <c r="DK50" s="632">
        <f t="shared" si="1"/>
        <v>0</v>
      </c>
      <c r="DL50" s="632">
        <f t="shared" si="1"/>
        <v>0</v>
      </c>
      <c r="DM50" s="632">
        <f t="shared" si="1"/>
        <v>0</v>
      </c>
      <c r="DN50" s="632">
        <f t="shared" si="1"/>
        <v>0</v>
      </c>
      <c r="DO50" s="632">
        <f t="shared" si="1"/>
        <v>0</v>
      </c>
      <c r="DP50" s="632">
        <f t="shared" si="1"/>
        <v>0</v>
      </c>
      <c r="DQ50" s="632">
        <f t="shared" si="1"/>
        <v>0</v>
      </c>
      <c r="DR50" s="632">
        <f t="shared" si="1"/>
        <v>0</v>
      </c>
      <c r="DS50" s="632">
        <f t="shared" si="1"/>
        <v>0</v>
      </c>
      <c r="DT50" s="632">
        <f t="shared" si="1"/>
        <v>0</v>
      </c>
      <c r="DU50" s="632">
        <f t="shared" si="1"/>
        <v>0</v>
      </c>
      <c r="DV50" s="632">
        <f t="shared" si="1"/>
        <v>0</v>
      </c>
      <c r="DW50" s="632">
        <f t="shared" si="1"/>
        <v>0</v>
      </c>
      <c r="DX50" s="632">
        <f t="shared" si="1"/>
        <v>0</v>
      </c>
      <c r="DY50" s="632">
        <f t="shared" si="1"/>
        <v>0</v>
      </c>
      <c r="DZ50" s="632">
        <f t="shared" si="1"/>
        <v>0</v>
      </c>
      <c r="EA50" s="632">
        <f t="shared" si="1"/>
        <v>0</v>
      </c>
      <c r="EB50" s="632">
        <f t="shared" si="1"/>
        <v>0</v>
      </c>
      <c r="EC50" s="632">
        <f t="shared" si="1"/>
        <v>0</v>
      </c>
      <c r="ED50" s="632">
        <f t="shared" si="1"/>
        <v>0</v>
      </c>
      <c r="EE50" s="632">
        <f t="shared" si="1"/>
        <v>0</v>
      </c>
      <c r="EF50" s="632">
        <f t="shared" ref="EF50:EL50" si="2">SUM(EF2:EF49)</f>
        <v>0</v>
      </c>
      <c r="EG50" s="632">
        <f t="shared" si="2"/>
        <v>0</v>
      </c>
      <c r="EH50" s="632">
        <f t="shared" si="2"/>
        <v>0</v>
      </c>
      <c r="EI50" s="632">
        <f t="shared" si="2"/>
        <v>0</v>
      </c>
      <c r="EJ50" s="632">
        <f t="shared" si="2"/>
        <v>0</v>
      </c>
      <c r="EK50" s="632">
        <f t="shared" si="2"/>
        <v>0</v>
      </c>
      <c r="EL50" s="632">
        <f t="shared" si="2"/>
        <v>0</v>
      </c>
      <c r="EM50" s="1171">
        <v>1</v>
      </c>
      <c r="EN50" s="1171">
        <v>1</v>
      </c>
      <c r="EO50" s="1171">
        <v>1</v>
      </c>
    </row>
  </sheetData>
  <autoFilter ref="A1:EO1" xr:uid="{5883B876-DF5F-4BE9-84B8-6BC69C5F3B85}"/>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7.33203125" bestFit="1" customWidth="1"/>
    <col min="3" max="3" width="12" bestFit="1" customWidth="1"/>
    <col min="4" max="4" width="23.86328125" bestFit="1" customWidth="1"/>
    <col min="6" max="6" width="12.86328125" bestFit="1" customWidth="1"/>
    <col min="7" max="7" width="10.6640625" bestFit="1" customWidth="1"/>
    <col min="8" max="8" width="17.46484375" bestFit="1" customWidth="1"/>
    <col min="9" max="9" width="16" bestFit="1" customWidth="1"/>
    <col min="10" max="10" width="17" bestFit="1" customWidth="1"/>
    <col min="11" max="11" width="17.46484375" bestFit="1" customWidth="1"/>
    <col min="12" max="12" width="16" bestFit="1" customWidth="1"/>
    <col min="13" max="13" width="17" bestFit="1" customWidth="1"/>
    <col min="14" max="14" width="25.6640625" bestFit="1" customWidth="1"/>
    <col min="15" max="15" width="14.53125" bestFit="1" customWidth="1"/>
    <col min="16" max="16" width="18.6640625" bestFit="1" customWidth="1"/>
    <col min="17" max="17" width="17.33203125" bestFit="1" customWidth="1"/>
    <col min="18" max="18" width="20" bestFit="1" customWidth="1"/>
    <col min="28" max="28" width="18.6640625" bestFit="1" customWidth="1"/>
    <col min="29" max="29" width="17.33203125" bestFit="1" customWidth="1"/>
    <col min="30" max="30" width="20" bestFit="1" customWidth="1"/>
    <col min="31" max="31" width="15.53125" customWidth="1"/>
  </cols>
  <sheetData>
    <row r="1" spans="1:30" ht="14.25" customHeight="1" x14ac:dyDescent="0.45">
      <c r="A1" s="552" t="s">
        <v>159</v>
      </c>
      <c r="B1" s="552" t="s">
        <v>160</v>
      </c>
      <c r="C1" s="552" t="s">
        <v>233</v>
      </c>
      <c r="D1" s="552" t="s">
        <v>234</v>
      </c>
      <c r="E1" s="552" t="s">
        <v>235</v>
      </c>
      <c r="F1" s="553" t="s">
        <v>70</v>
      </c>
      <c r="G1" s="554" t="s">
        <v>2044</v>
      </c>
      <c r="H1" s="555" t="s">
        <v>1972</v>
      </c>
      <c r="I1" s="556" t="s">
        <v>1973</v>
      </c>
      <c r="J1" s="556" t="s">
        <v>1974</v>
      </c>
      <c r="K1" s="557" t="s">
        <v>2040</v>
      </c>
      <c r="L1" s="556" t="s">
        <v>2041</v>
      </c>
      <c r="M1" s="556" t="s">
        <v>2042</v>
      </c>
      <c r="N1" s="558" t="s">
        <v>1979</v>
      </c>
      <c r="O1" s="559" t="s">
        <v>1981</v>
      </c>
      <c r="P1" s="560" t="s">
        <v>1982</v>
      </c>
      <c r="Q1" s="560" t="s">
        <v>1983</v>
      </c>
      <c r="R1" s="560" t="s">
        <v>1984</v>
      </c>
      <c r="S1" s="554" t="s">
        <v>2043</v>
      </c>
      <c r="T1" s="555" t="s">
        <v>1972</v>
      </c>
      <c r="U1" s="556" t="s">
        <v>1973</v>
      </c>
      <c r="V1" s="556" t="s">
        <v>1974</v>
      </c>
      <c r="W1" s="557" t="s">
        <v>2040</v>
      </c>
      <c r="X1" s="556" t="s">
        <v>2041</v>
      </c>
      <c r="Y1" s="556" t="s">
        <v>2042</v>
      </c>
      <c r="Z1" s="558" t="s">
        <v>1979</v>
      </c>
      <c r="AA1" s="559" t="s">
        <v>1981</v>
      </c>
      <c r="AB1" s="560" t="s">
        <v>1982</v>
      </c>
      <c r="AC1" s="560" t="s">
        <v>1983</v>
      </c>
      <c r="AD1" s="560" t="s">
        <v>1984</v>
      </c>
    </row>
    <row r="2" spans="1:30" s="563" customFormat="1" x14ac:dyDescent="0.45">
      <c r="A2" s="562"/>
      <c r="B2" s="562"/>
      <c r="C2" s="562"/>
      <c r="D2" s="562"/>
      <c r="E2" s="562"/>
      <c r="F2" s="562"/>
      <c r="G2" s="562"/>
      <c r="S2" s="562"/>
    </row>
    <row r="3" spans="1:30" s="563" customFormat="1" x14ac:dyDescent="0.45"/>
    <row r="4" spans="1:30" s="563" customFormat="1" x14ac:dyDescent="0.45"/>
    <row r="5" spans="1:30" s="563" customFormat="1" x14ac:dyDescent="0.45"/>
    <row r="6" spans="1:30" s="563" customFormat="1" x14ac:dyDescent="0.45"/>
    <row r="7" spans="1:30" s="563" customFormat="1" x14ac:dyDescent="0.45"/>
    <row r="8" spans="1:30" s="563" customFormat="1" x14ac:dyDescent="0.45"/>
    <row r="9" spans="1:30" s="563" customFormat="1" x14ac:dyDescent="0.45"/>
    <row r="10" spans="1:30" s="563" customFormat="1" x14ac:dyDescent="0.45"/>
    <row r="11" spans="1:30" s="563" customFormat="1" x14ac:dyDescent="0.45"/>
    <row r="12" spans="1:30" s="563" customFormat="1" x14ac:dyDescent="0.45"/>
    <row r="13" spans="1:30" s="563" customFormat="1" x14ac:dyDescent="0.45"/>
    <row r="14" spans="1:30" s="563" customFormat="1" x14ac:dyDescent="0.45"/>
    <row r="15" spans="1:30" s="563" customFormat="1" x14ac:dyDescent="0.45"/>
    <row r="16" spans="1:30" s="563" customFormat="1" x14ac:dyDescent="0.45"/>
    <row r="17" s="563" customFormat="1" x14ac:dyDescent="0.45"/>
    <row r="18" s="563" customFormat="1" x14ac:dyDescent="0.45"/>
    <row r="19" s="563" customFormat="1" x14ac:dyDescent="0.45"/>
    <row r="20" s="563" customFormat="1" x14ac:dyDescent="0.45"/>
    <row r="21" s="563" customFormat="1" x14ac:dyDescent="0.45"/>
    <row r="22" s="563" customFormat="1" x14ac:dyDescent="0.45"/>
    <row r="23" s="563" customFormat="1" x14ac:dyDescent="0.45"/>
    <row r="24" s="563" customFormat="1" x14ac:dyDescent="0.45"/>
    <row r="25" s="563" customFormat="1" x14ac:dyDescent="0.45"/>
    <row r="26" s="563" customFormat="1" x14ac:dyDescent="0.45"/>
    <row r="27" s="563" customFormat="1" x14ac:dyDescent="0.45"/>
    <row r="28" s="563" customFormat="1" x14ac:dyDescent="0.45"/>
    <row r="29" s="563" customFormat="1" x14ac:dyDescent="0.45"/>
    <row r="30" s="563" customFormat="1" x14ac:dyDescent="0.45"/>
    <row r="31" s="563" customFormat="1" x14ac:dyDescent="0.45"/>
    <row r="32" s="563" customFormat="1" x14ac:dyDescent="0.45"/>
    <row r="33" s="563" customFormat="1" x14ac:dyDescent="0.45"/>
    <row r="34" s="563" customFormat="1" x14ac:dyDescent="0.45"/>
    <row r="35" s="563" customFormat="1" x14ac:dyDescent="0.45"/>
    <row r="36" s="563" customFormat="1" x14ac:dyDescent="0.45"/>
    <row r="37" s="563" customFormat="1" x14ac:dyDescent="0.45"/>
    <row r="38" s="563" customFormat="1" x14ac:dyDescent="0.45"/>
    <row r="39" s="563" customFormat="1" x14ac:dyDescent="0.45"/>
    <row r="40" s="563" customFormat="1" x14ac:dyDescent="0.45"/>
    <row r="41" s="563" customFormat="1" x14ac:dyDescent="0.45"/>
    <row r="42" s="563" customFormat="1" x14ac:dyDescent="0.45"/>
    <row r="43" s="563" customFormat="1" x14ac:dyDescent="0.45"/>
    <row r="44" s="563" customFormat="1" x14ac:dyDescent="0.45"/>
    <row r="45" s="563" customFormat="1" x14ac:dyDescent="0.45"/>
    <row r="46" s="563" customFormat="1" x14ac:dyDescent="0.45"/>
    <row r="47" s="563" customFormat="1" x14ac:dyDescent="0.45"/>
    <row r="48" s="563" customFormat="1" x14ac:dyDescent="0.45"/>
    <row r="49" s="563" customFormat="1" x14ac:dyDescent="0.45"/>
    <row r="50" s="563" customFormat="1" x14ac:dyDescent="0.45"/>
    <row r="51" s="563" customFormat="1" x14ac:dyDescent="0.45"/>
    <row r="52" s="563" customFormat="1" x14ac:dyDescent="0.45"/>
    <row r="53" s="563" customFormat="1" x14ac:dyDescent="0.45"/>
    <row r="54" s="563" customFormat="1" x14ac:dyDescent="0.45"/>
    <row r="55" s="563" customFormat="1" x14ac:dyDescent="0.45"/>
    <row r="56" s="563" customFormat="1" x14ac:dyDescent="0.45"/>
    <row r="57" s="563" customFormat="1" x14ac:dyDescent="0.45"/>
    <row r="58" s="563" customFormat="1" x14ac:dyDescent="0.45"/>
    <row r="59" s="563" customFormat="1" x14ac:dyDescent="0.45"/>
    <row r="60" s="563" customFormat="1" x14ac:dyDescent="0.45"/>
    <row r="61" s="563" customFormat="1" x14ac:dyDescent="0.45"/>
    <row r="62" s="563" customFormat="1" x14ac:dyDescent="0.45"/>
    <row r="63" s="563" customFormat="1" x14ac:dyDescent="0.45"/>
    <row r="64" s="563" customFormat="1" x14ac:dyDescent="0.45"/>
    <row r="65" s="563" customFormat="1" x14ac:dyDescent="0.45"/>
    <row r="66" s="563" customFormat="1" x14ac:dyDescent="0.45"/>
    <row r="67" s="563" customFormat="1" x14ac:dyDescent="0.45"/>
    <row r="68" s="563" customFormat="1" x14ac:dyDescent="0.45"/>
    <row r="69" s="563" customFormat="1" x14ac:dyDescent="0.45"/>
    <row r="70" s="563" customFormat="1" x14ac:dyDescent="0.45"/>
    <row r="71" s="563" customFormat="1" x14ac:dyDescent="0.45"/>
    <row r="72" s="563" customFormat="1" x14ac:dyDescent="0.45"/>
    <row r="73" s="563" customFormat="1" x14ac:dyDescent="0.45"/>
    <row r="74" s="563" customFormat="1" x14ac:dyDescent="0.45"/>
    <row r="75" s="563" customFormat="1" x14ac:dyDescent="0.45"/>
    <row r="76" s="563" customFormat="1" x14ac:dyDescent="0.45"/>
    <row r="77" s="563" customFormat="1" x14ac:dyDescent="0.45"/>
    <row r="78" s="563" customFormat="1" x14ac:dyDescent="0.45"/>
    <row r="79" s="563" customFormat="1" x14ac:dyDescent="0.45"/>
    <row r="80" s="563" customFormat="1" x14ac:dyDescent="0.45"/>
    <row r="81" s="563" customFormat="1" x14ac:dyDescent="0.45"/>
    <row r="82" s="563" customFormat="1" x14ac:dyDescent="0.45"/>
    <row r="83" s="563" customFormat="1" x14ac:dyDescent="0.45"/>
    <row r="84" s="563" customFormat="1" x14ac:dyDescent="0.45"/>
    <row r="85" s="563" customFormat="1" x14ac:dyDescent="0.45"/>
    <row r="86" s="563" customFormat="1" x14ac:dyDescent="0.45"/>
    <row r="87" s="563" customFormat="1" x14ac:dyDescent="0.45"/>
    <row r="88" s="563" customFormat="1" x14ac:dyDescent="0.45"/>
    <row r="89" s="563" customFormat="1" x14ac:dyDescent="0.45"/>
    <row r="90" s="563" customFormat="1" x14ac:dyDescent="0.45"/>
    <row r="91" s="563" customFormat="1" x14ac:dyDescent="0.45"/>
    <row r="92" s="563" customFormat="1" x14ac:dyDescent="0.45"/>
    <row r="93" s="563" customFormat="1" x14ac:dyDescent="0.45"/>
    <row r="94" s="563" customFormat="1" x14ac:dyDescent="0.45"/>
    <row r="95" s="563" customFormat="1" x14ac:dyDescent="0.45"/>
    <row r="96"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33" x14ac:dyDescent="0.45">
      <c r="A350" s="486">
        <f>A2</f>
        <v>0</v>
      </c>
      <c r="B350" s="486" t="s">
        <v>1607</v>
      </c>
      <c r="C350" s="486" t="s">
        <v>1607</v>
      </c>
      <c r="D350" s="486" t="s">
        <v>1607</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4.25" x14ac:dyDescent="0.45"/>
  <cols>
    <col min="1" max="1" width="8" bestFit="1" customWidth="1"/>
    <col min="2" max="2" width="30" bestFit="1" customWidth="1"/>
    <col min="3" max="3" width="40" bestFit="1" customWidth="1"/>
    <col min="4" max="4" width="30.33203125" customWidth="1"/>
    <col min="5" max="5" width="44.53125" bestFit="1" customWidth="1"/>
    <col min="6" max="6" width="23.1328125" customWidth="1"/>
  </cols>
  <sheetData>
    <row r="1" spans="1:6" x14ac:dyDescent="0.45">
      <c r="A1" s="478" t="s">
        <v>160</v>
      </c>
      <c r="B1" t="s">
        <v>304</v>
      </c>
      <c r="C1" t="s">
        <v>290</v>
      </c>
      <c r="D1" t="s">
        <v>284</v>
      </c>
      <c r="E1" t="s">
        <v>221</v>
      </c>
      <c r="F1" t="s">
        <v>296</v>
      </c>
    </row>
    <row r="2" spans="1:6" x14ac:dyDescent="0.45">
      <c r="A2" s="480" t="s">
        <v>304</v>
      </c>
      <c r="B2" s="479" t="s">
        <v>1404</v>
      </c>
      <c r="C2" s="479" t="s">
        <v>292</v>
      </c>
      <c r="D2" s="479" t="s">
        <v>286</v>
      </c>
      <c r="E2" s="479" t="s">
        <v>1395</v>
      </c>
      <c r="F2" s="479" t="s">
        <v>298</v>
      </c>
    </row>
    <row r="3" spans="1:6" x14ac:dyDescent="0.45">
      <c r="A3" s="480" t="s">
        <v>290</v>
      </c>
      <c r="B3" s="479" t="s">
        <v>320</v>
      </c>
      <c r="C3" s="479" t="s">
        <v>294</v>
      </c>
      <c r="D3" s="479" t="s">
        <v>287</v>
      </c>
      <c r="E3" s="479" t="s">
        <v>295</v>
      </c>
      <c r="F3" s="479" t="s">
        <v>303</v>
      </c>
    </row>
    <row r="4" spans="1:6" x14ac:dyDescent="0.45">
      <c r="A4" s="480" t="s">
        <v>284</v>
      </c>
      <c r="B4" s="479" t="s">
        <v>324</v>
      </c>
      <c r="C4" s="479" t="s">
        <v>309</v>
      </c>
      <c r="D4" s="479" t="s">
        <v>1411</v>
      </c>
      <c r="E4" s="479" t="s">
        <v>300</v>
      </c>
      <c r="F4" s="479" t="s">
        <v>370</v>
      </c>
    </row>
    <row r="5" spans="1:6" x14ac:dyDescent="0.45">
      <c r="A5" s="480" t="s">
        <v>221</v>
      </c>
      <c r="B5" s="479" t="s">
        <v>329</v>
      </c>
      <c r="C5" s="479" t="s">
        <v>322</v>
      </c>
      <c r="D5" s="479" t="s">
        <v>354</v>
      </c>
      <c r="E5" s="479" t="s">
        <v>301</v>
      </c>
      <c r="F5" s="479" t="s">
        <v>380</v>
      </c>
    </row>
    <row r="6" spans="1:6" x14ac:dyDescent="0.45">
      <c r="A6" s="480" t="s">
        <v>296</v>
      </c>
      <c r="B6" s="479" t="s">
        <v>347</v>
      </c>
      <c r="C6" s="479" t="s">
        <v>326</v>
      </c>
      <c r="D6" s="479" t="s">
        <v>365</v>
      </c>
      <c r="E6" s="479" t="s">
        <v>307</v>
      </c>
      <c r="F6" s="479" t="s">
        <v>788</v>
      </c>
    </row>
    <row r="7" spans="1:6" x14ac:dyDescent="0.45">
      <c r="B7" s="479" t="s">
        <v>348</v>
      </c>
      <c r="C7" s="479" t="s">
        <v>328</v>
      </c>
      <c r="D7" s="479" t="s">
        <v>374</v>
      </c>
      <c r="E7" s="479" t="s">
        <v>690</v>
      </c>
      <c r="F7" s="479" t="s">
        <v>384</v>
      </c>
    </row>
    <row r="8" spans="1:6" x14ac:dyDescent="0.45">
      <c r="B8" s="479" t="s">
        <v>823</v>
      </c>
      <c r="C8" s="479" t="s">
        <v>330</v>
      </c>
      <c r="D8" s="479" t="s">
        <v>378</v>
      </c>
      <c r="E8" s="479" t="s">
        <v>310</v>
      </c>
      <c r="F8" s="479" t="s">
        <v>1542</v>
      </c>
    </row>
    <row r="9" spans="1:6" x14ac:dyDescent="0.45">
      <c r="B9" s="479" t="s">
        <v>1459</v>
      </c>
      <c r="C9" s="479" t="s">
        <v>331</v>
      </c>
      <c r="D9" s="479" t="s">
        <v>388</v>
      </c>
      <c r="E9" s="479" t="s">
        <v>311</v>
      </c>
      <c r="F9" s="479" t="s">
        <v>433</v>
      </c>
    </row>
    <row r="10" spans="1:6" x14ac:dyDescent="0.45">
      <c r="B10" s="479" t="s">
        <v>368</v>
      </c>
      <c r="C10" s="479" t="s">
        <v>692</v>
      </c>
      <c r="D10" s="479" t="s">
        <v>390</v>
      </c>
      <c r="E10" s="479" t="s">
        <v>1413</v>
      </c>
      <c r="F10" s="479" t="s">
        <v>442</v>
      </c>
    </row>
    <row r="11" spans="1:6" x14ac:dyDescent="0.45">
      <c r="B11" s="479" t="s">
        <v>385</v>
      </c>
      <c r="C11" s="479" t="s">
        <v>340</v>
      </c>
      <c r="D11" s="479" t="s">
        <v>397</v>
      </c>
      <c r="E11" s="479" t="s">
        <v>314</v>
      </c>
      <c r="F11" s="479" t="s">
        <v>1559</v>
      </c>
    </row>
    <row r="12" spans="1:6" x14ac:dyDescent="0.45">
      <c r="B12" s="479" t="s">
        <v>386</v>
      </c>
      <c r="C12" s="479" t="s">
        <v>341</v>
      </c>
      <c r="D12" s="479" t="s">
        <v>398</v>
      </c>
      <c r="E12" s="479" t="s">
        <v>316</v>
      </c>
      <c r="F12" s="479" t="s">
        <v>451</v>
      </c>
    </row>
    <row r="13" spans="1:6" x14ac:dyDescent="0.45">
      <c r="B13" s="479" t="s">
        <v>391</v>
      </c>
      <c r="C13" s="479" t="s">
        <v>343</v>
      </c>
      <c r="D13" s="479" t="s">
        <v>406</v>
      </c>
      <c r="E13" s="479" t="s">
        <v>317</v>
      </c>
      <c r="F13" s="479" t="s">
        <v>452</v>
      </c>
    </row>
    <row r="14" spans="1:6" x14ac:dyDescent="0.45">
      <c r="B14" s="479" t="s">
        <v>393</v>
      </c>
      <c r="C14" s="479" t="s">
        <v>344</v>
      </c>
      <c r="D14" s="479" t="s">
        <v>407</v>
      </c>
      <c r="E14" s="479" t="s">
        <v>318</v>
      </c>
    </row>
    <row r="15" spans="1:6" x14ac:dyDescent="0.45">
      <c r="B15" s="479" t="s">
        <v>394</v>
      </c>
      <c r="C15" s="479" t="s">
        <v>352</v>
      </c>
      <c r="D15" s="479" t="s">
        <v>409</v>
      </c>
      <c r="E15" s="479" t="s">
        <v>325</v>
      </c>
    </row>
    <row r="16" spans="1:6" x14ac:dyDescent="0.45">
      <c r="B16" s="479" t="s">
        <v>445</v>
      </c>
      <c r="C16" s="479" t="s">
        <v>364</v>
      </c>
      <c r="D16" s="479" t="s">
        <v>411</v>
      </c>
      <c r="E16" s="479" t="s">
        <v>1429</v>
      </c>
    </row>
    <row r="17" spans="2:5" x14ac:dyDescent="0.45">
      <c r="B17" s="479" t="s">
        <v>446</v>
      </c>
      <c r="C17" s="479" t="s">
        <v>371</v>
      </c>
      <c r="D17" s="479" t="s">
        <v>412</v>
      </c>
      <c r="E17" s="479" t="s">
        <v>333</v>
      </c>
    </row>
    <row r="18" spans="2:5" x14ac:dyDescent="0.45">
      <c r="B18" s="479" t="s">
        <v>447</v>
      </c>
      <c r="C18" s="479" t="s">
        <v>372</v>
      </c>
      <c r="D18" s="479" t="s">
        <v>419</v>
      </c>
      <c r="E18" s="479" t="s">
        <v>334</v>
      </c>
    </row>
    <row r="19" spans="2:5" x14ac:dyDescent="0.45">
      <c r="C19" s="479" t="s">
        <v>379</v>
      </c>
      <c r="D19" s="479" t="s">
        <v>420</v>
      </c>
      <c r="E19" s="479" t="s">
        <v>1232</v>
      </c>
    </row>
    <row r="20" spans="2:5" x14ac:dyDescent="0.45">
      <c r="C20" s="479" t="s">
        <v>382</v>
      </c>
      <c r="D20" s="479" t="s">
        <v>428</v>
      </c>
      <c r="E20" s="479" t="s">
        <v>335</v>
      </c>
    </row>
    <row r="21" spans="2:5" x14ac:dyDescent="0.45">
      <c r="C21" s="479" t="s">
        <v>387</v>
      </c>
      <c r="D21" s="479" t="s">
        <v>432</v>
      </c>
      <c r="E21" s="479" t="s">
        <v>336</v>
      </c>
    </row>
    <row r="22" spans="2:5" x14ac:dyDescent="0.45">
      <c r="C22" s="479" t="s">
        <v>404</v>
      </c>
      <c r="D22" s="479" t="s">
        <v>437</v>
      </c>
      <c r="E22" s="479" t="s">
        <v>1436</v>
      </c>
    </row>
    <row r="23" spans="2:5" x14ac:dyDescent="0.45">
      <c r="C23" s="479" t="s">
        <v>405</v>
      </c>
      <c r="D23" s="479" t="s">
        <v>460</v>
      </c>
      <c r="E23" s="479" t="s">
        <v>337</v>
      </c>
    </row>
    <row r="24" spans="2:5" x14ac:dyDescent="0.45">
      <c r="C24" s="479" t="s">
        <v>413</v>
      </c>
      <c r="D24" s="479" t="s">
        <v>824</v>
      </c>
      <c r="E24" s="479" t="s">
        <v>339</v>
      </c>
    </row>
    <row r="25" spans="2:5" x14ac:dyDescent="0.45">
      <c r="C25" s="479" t="s">
        <v>421</v>
      </c>
      <c r="E25" s="479" t="s">
        <v>342</v>
      </c>
    </row>
    <row r="26" spans="2:5" x14ac:dyDescent="0.45">
      <c r="C26" s="479" t="s">
        <v>426</v>
      </c>
      <c r="E26" s="479" t="s">
        <v>345</v>
      </c>
    </row>
    <row r="27" spans="2:5" x14ac:dyDescent="0.45">
      <c r="C27" s="479" t="s">
        <v>431</v>
      </c>
      <c r="E27" s="479" t="s">
        <v>349</v>
      </c>
    </row>
    <row r="28" spans="2:5" x14ac:dyDescent="0.45">
      <c r="C28" s="479" t="s">
        <v>440</v>
      </c>
      <c r="E28" s="479" t="s">
        <v>351</v>
      </c>
    </row>
    <row r="29" spans="2:5" x14ac:dyDescent="0.45">
      <c r="C29" s="479" t="s">
        <v>1227</v>
      </c>
      <c r="E29" s="479" t="s">
        <v>355</v>
      </c>
    </row>
    <row r="30" spans="2:5" x14ac:dyDescent="0.45">
      <c r="C30" s="479" t="s">
        <v>457</v>
      </c>
      <c r="E30" s="479" t="s">
        <v>356</v>
      </c>
    </row>
    <row r="31" spans="2:5" x14ac:dyDescent="0.45">
      <c r="C31" s="479" t="s">
        <v>790</v>
      </c>
      <c r="E31" s="479" t="s">
        <v>357</v>
      </c>
    </row>
    <row r="32" spans="2:5" x14ac:dyDescent="0.45">
      <c r="C32" s="479" t="s">
        <v>1587</v>
      </c>
      <c r="E32" s="479" t="s">
        <v>358</v>
      </c>
    </row>
    <row r="33" spans="3:5" x14ac:dyDescent="0.45">
      <c r="C33" s="479" t="s">
        <v>826</v>
      </c>
      <c r="E33" s="479" t="s">
        <v>360</v>
      </c>
    </row>
    <row r="34" spans="3:5" x14ac:dyDescent="0.45">
      <c r="C34" s="479" t="s">
        <v>791</v>
      </c>
      <c r="E34" s="479" t="s">
        <v>361</v>
      </c>
    </row>
    <row r="35" spans="3:5" x14ac:dyDescent="0.45">
      <c r="C35" s="479" t="s">
        <v>792</v>
      </c>
      <c r="E35" s="479" t="s">
        <v>1231</v>
      </c>
    </row>
    <row r="36" spans="3:5" x14ac:dyDescent="0.45">
      <c r="C36" s="479" t="s">
        <v>696</v>
      </c>
      <c r="E36" s="479" t="s">
        <v>1230</v>
      </c>
    </row>
    <row r="37" spans="3:5" x14ac:dyDescent="0.45">
      <c r="E37" s="479" t="s">
        <v>1465</v>
      </c>
    </row>
    <row r="38" spans="3:5" x14ac:dyDescent="0.45">
      <c r="E38" s="479" t="s">
        <v>367</v>
      </c>
    </row>
    <row r="39" spans="3:5" x14ac:dyDescent="0.45">
      <c r="E39" s="479" t="s">
        <v>373</v>
      </c>
    </row>
    <row r="40" spans="3:5" x14ac:dyDescent="0.45">
      <c r="E40" s="479" t="s">
        <v>1229</v>
      </c>
    </row>
    <row r="41" spans="3:5" x14ac:dyDescent="0.45">
      <c r="E41" s="479" t="s">
        <v>375</v>
      </c>
    </row>
    <row r="42" spans="3:5" x14ac:dyDescent="0.45">
      <c r="E42" s="479" t="s">
        <v>376</v>
      </c>
    </row>
    <row r="43" spans="3:5" x14ac:dyDescent="0.45">
      <c r="E43" s="479" t="s">
        <v>377</v>
      </c>
    </row>
    <row r="44" spans="3:5" x14ac:dyDescent="0.45">
      <c r="E44" s="479" t="s">
        <v>381</v>
      </c>
    </row>
    <row r="45" spans="3:5" x14ac:dyDescent="0.45">
      <c r="E45" s="479" t="s">
        <v>1483</v>
      </c>
    </row>
    <row r="46" spans="3:5" x14ac:dyDescent="0.45">
      <c r="E46" s="479" t="s">
        <v>389</v>
      </c>
    </row>
    <row r="47" spans="3:5" x14ac:dyDescent="0.45">
      <c r="E47" s="479" t="s">
        <v>392</v>
      </c>
    </row>
    <row r="48" spans="3:5" x14ac:dyDescent="0.45">
      <c r="E48" s="479" t="s">
        <v>1497</v>
      </c>
    </row>
    <row r="49" spans="5:5" x14ac:dyDescent="0.45">
      <c r="E49" s="479" t="s">
        <v>395</v>
      </c>
    </row>
    <row r="50" spans="5:5" x14ac:dyDescent="0.45">
      <c r="E50" s="479" t="s">
        <v>223</v>
      </c>
    </row>
    <row r="51" spans="5:5" x14ac:dyDescent="0.45">
      <c r="E51" s="479" t="s">
        <v>396</v>
      </c>
    </row>
    <row r="52" spans="5:5" x14ac:dyDescent="0.45">
      <c r="E52" s="479" t="s">
        <v>399</v>
      </c>
    </row>
    <row r="53" spans="5:5" x14ac:dyDescent="0.45">
      <c r="E53" s="479" t="s">
        <v>226</v>
      </c>
    </row>
    <row r="54" spans="5:5" x14ac:dyDescent="0.45">
      <c r="E54" s="479" t="s">
        <v>400</v>
      </c>
    </row>
    <row r="55" spans="5:5" x14ac:dyDescent="0.45">
      <c r="E55" s="479" t="s">
        <v>401</v>
      </c>
    </row>
    <row r="56" spans="5:5" x14ac:dyDescent="0.45">
      <c r="E56" s="479" t="s">
        <v>402</v>
      </c>
    </row>
    <row r="57" spans="5:5" x14ac:dyDescent="0.45">
      <c r="E57" s="479" t="s">
        <v>403</v>
      </c>
    </row>
    <row r="58" spans="5:5" x14ac:dyDescent="0.45">
      <c r="E58" s="479" t="s">
        <v>408</v>
      </c>
    </row>
    <row r="59" spans="5:5" x14ac:dyDescent="0.45">
      <c r="E59" s="479" t="s">
        <v>410</v>
      </c>
    </row>
    <row r="60" spans="5:5" x14ac:dyDescent="0.45">
      <c r="E60" s="479" t="s">
        <v>230</v>
      </c>
    </row>
    <row r="61" spans="5:5" x14ac:dyDescent="0.45">
      <c r="E61" s="479" t="s">
        <v>1521</v>
      </c>
    </row>
    <row r="62" spans="5:5" x14ac:dyDescent="0.45">
      <c r="E62" s="479" t="s">
        <v>414</v>
      </c>
    </row>
    <row r="63" spans="5:5" x14ac:dyDescent="0.45">
      <c r="E63" s="479" t="s">
        <v>415</v>
      </c>
    </row>
    <row r="64" spans="5:5" x14ac:dyDescent="0.45">
      <c r="E64" s="479" t="s">
        <v>693</v>
      </c>
    </row>
    <row r="65" spans="5:5" x14ac:dyDescent="0.45">
      <c r="E65" s="479" t="s">
        <v>416</v>
      </c>
    </row>
    <row r="66" spans="5:5" x14ac:dyDescent="0.45">
      <c r="E66" s="479" t="s">
        <v>1527</v>
      </c>
    </row>
    <row r="67" spans="5:5" x14ac:dyDescent="0.45">
      <c r="E67" s="479" t="s">
        <v>418</v>
      </c>
    </row>
    <row r="68" spans="5:5" x14ac:dyDescent="0.45">
      <c r="E68" s="479" t="s">
        <v>422</v>
      </c>
    </row>
    <row r="69" spans="5:5" x14ac:dyDescent="0.45">
      <c r="E69" s="479" t="s">
        <v>423</v>
      </c>
    </row>
    <row r="70" spans="5:5" x14ac:dyDescent="0.45">
      <c r="E70" s="479" t="s">
        <v>1228</v>
      </c>
    </row>
    <row r="71" spans="5:5" x14ac:dyDescent="0.45">
      <c r="E71" s="479" t="s">
        <v>424</v>
      </c>
    </row>
    <row r="72" spans="5:5" x14ac:dyDescent="0.45">
      <c r="E72" s="479" t="s">
        <v>425</v>
      </c>
    </row>
    <row r="73" spans="5:5" x14ac:dyDescent="0.45">
      <c r="E73" s="479" t="s">
        <v>427</v>
      </c>
    </row>
    <row r="74" spans="5:5" x14ac:dyDescent="0.45">
      <c r="E74" s="479" t="s">
        <v>429</v>
      </c>
    </row>
    <row r="75" spans="5:5" x14ac:dyDescent="0.45">
      <c r="E75" s="479" t="s">
        <v>434</v>
      </c>
    </row>
    <row r="76" spans="5:5" x14ac:dyDescent="0.45">
      <c r="E76" s="479" t="s">
        <v>435</v>
      </c>
    </row>
    <row r="77" spans="5:5" x14ac:dyDescent="0.45">
      <c r="E77" s="479" t="s">
        <v>436</v>
      </c>
    </row>
    <row r="78" spans="5:5" x14ac:dyDescent="0.45">
      <c r="E78" s="479" t="s">
        <v>438</v>
      </c>
    </row>
    <row r="79" spans="5:5" x14ac:dyDescent="0.45">
      <c r="E79" s="479" t="s">
        <v>1552</v>
      </c>
    </row>
    <row r="80" spans="5:5" x14ac:dyDescent="0.45">
      <c r="E80" s="479" t="s">
        <v>441</v>
      </c>
    </row>
    <row r="81" spans="5:5" x14ac:dyDescent="0.45">
      <c r="E81" s="479" t="s">
        <v>1557</v>
      </c>
    </row>
    <row r="82" spans="5:5" x14ac:dyDescent="0.45">
      <c r="E82" s="479" t="s">
        <v>1565</v>
      </c>
    </row>
    <row r="83" spans="5:5" x14ac:dyDescent="0.45">
      <c r="E83" s="479" t="s">
        <v>449</v>
      </c>
    </row>
    <row r="84" spans="5:5" x14ac:dyDescent="0.45">
      <c r="E84" s="479" t="s">
        <v>450</v>
      </c>
    </row>
    <row r="85" spans="5:5" x14ac:dyDescent="0.45">
      <c r="E85" s="479" t="s">
        <v>1226</v>
      </c>
    </row>
    <row r="86" spans="5:5" x14ac:dyDescent="0.45">
      <c r="E86" s="479" t="s">
        <v>453</v>
      </c>
    </row>
    <row r="87" spans="5:5" x14ac:dyDescent="0.45">
      <c r="E87" s="479" t="s">
        <v>454</v>
      </c>
    </row>
    <row r="88" spans="5:5" x14ac:dyDescent="0.45">
      <c r="E88" s="479" t="s">
        <v>1574</v>
      </c>
    </row>
    <row r="89" spans="5:5" x14ac:dyDescent="0.45">
      <c r="E89" s="479" t="s">
        <v>456</v>
      </c>
    </row>
    <row r="90" spans="5:5" x14ac:dyDescent="0.45">
      <c r="E90" s="479" t="s">
        <v>458</v>
      </c>
    </row>
    <row r="91" spans="5:5" x14ac:dyDescent="0.45">
      <c r="E91" s="479" t="s">
        <v>459</v>
      </c>
    </row>
    <row r="92" spans="5:5" x14ac:dyDescent="0.45">
      <c r="E92" s="479" t="s">
        <v>825</v>
      </c>
    </row>
    <row r="93" spans="5:5" x14ac:dyDescent="0.45">
      <c r="E93" s="479" t="s">
        <v>789</v>
      </c>
    </row>
    <row r="94" spans="5:5" x14ac:dyDescent="0.45">
      <c r="E94" s="479" t="s">
        <v>1585</v>
      </c>
    </row>
    <row r="95" spans="5:5" x14ac:dyDescent="0.45">
      <c r="E95" s="479" t="s">
        <v>462</v>
      </c>
    </row>
    <row r="96" spans="5:5" x14ac:dyDescent="0.45">
      <c r="E96" s="479" t="s">
        <v>463</v>
      </c>
    </row>
    <row r="97" spans="5:5" x14ac:dyDescent="0.45">
      <c r="E97" s="479" t="s">
        <v>464</v>
      </c>
    </row>
    <row r="98" spans="5:5" x14ac:dyDescent="0.45">
      <c r="E98" s="479" t="s">
        <v>695</v>
      </c>
    </row>
    <row r="99" spans="5:5" x14ac:dyDescent="0.45">
      <c r="E99" s="479" t="s">
        <v>465</v>
      </c>
    </row>
    <row r="100" spans="5:5" x14ac:dyDescent="0.45">
      <c r="E100" s="479" t="s">
        <v>793</v>
      </c>
    </row>
    <row r="101" spans="5:5" x14ac:dyDescent="0.45">
      <c r="E101" s="479" t="s">
        <v>937</v>
      </c>
    </row>
    <row r="102" spans="5:5" x14ac:dyDescent="0.45">
      <c r="E102" s="479" t="s">
        <v>1225</v>
      </c>
    </row>
    <row r="103" spans="5:5" x14ac:dyDescent="0.45">
      <c r="E103" s="479" t="s">
        <v>1601</v>
      </c>
    </row>
    <row r="104" spans="5:5" x14ac:dyDescent="0.45">
      <c r="E104" s="479" t="s">
        <v>467</v>
      </c>
    </row>
    <row r="105" spans="5:5" x14ac:dyDescent="0.45">
      <c r="E105" s="479" t="s">
        <v>1603</v>
      </c>
    </row>
    <row r="106" spans="5:5" x14ac:dyDescent="0.45">
      <c r="E106" s="479" t="s">
        <v>1604</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197"/>
  <sheetViews>
    <sheetView showGridLines="0" workbookViewId="0">
      <selection activeCell="D24" sqref="D24"/>
    </sheetView>
  </sheetViews>
  <sheetFormatPr defaultRowHeight="14.25" x14ac:dyDescent="0.45"/>
  <cols>
    <col min="1" max="1" width="16.86328125" bestFit="1" customWidth="1"/>
    <col min="2" max="2" width="21.1328125" bestFit="1" customWidth="1"/>
    <col min="3" max="3" width="22.53125" bestFit="1" customWidth="1"/>
    <col min="4" max="4" width="39.86328125" bestFit="1" customWidth="1"/>
    <col min="5" max="5" width="16.33203125" bestFit="1" customWidth="1"/>
    <col min="6" max="6" width="44.53125" bestFit="1" customWidth="1"/>
    <col min="7" max="7" width="9.86328125" bestFit="1" customWidth="1"/>
    <col min="10" max="10" width="17.86328125" bestFit="1" customWidth="1"/>
  </cols>
  <sheetData>
    <row r="1" spans="1:10" ht="39" x14ac:dyDescent="0.45">
      <c r="A1" s="621" t="s">
        <v>160</v>
      </c>
      <c r="B1" s="621" t="s">
        <v>1283</v>
      </c>
      <c r="C1" s="621" t="s">
        <v>1284</v>
      </c>
      <c r="D1" s="621" t="s">
        <v>234</v>
      </c>
      <c r="E1" s="622" t="s">
        <v>1390</v>
      </c>
      <c r="F1" s="622" t="s">
        <v>1391</v>
      </c>
      <c r="G1" s="621" t="s">
        <v>1285</v>
      </c>
      <c r="H1" s="621" t="s">
        <v>1605</v>
      </c>
      <c r="I1" s="621" t="s">
        <v>1606</v>
      </c>
      <c r="J1" s="621" t="s">
        <v>2064</v>
      </c>
    </row>
    <row r="2" spans="1:10" s="481" customFormat="1" x14ac:dyDescent="0.45">
      <c r="A2" s="623" t="s">
        <v>1607</v>
      </c>
      <c r="B2" s="623" t="s">
        <v>1607</v>
      </c>
      <c r="C2" s="624" t="s">
        <v>1607</v>
      </c>
      <c r="D2" s="624" t="s">
        <v>1607</v>
      </c>
      <c r="E2" s="625">
        <v>11111</v>
      </c>
      <c r="F2" s="624" t="s">
        <v>1607</v>
      </c>
      <c r="G2" s="624">
        <v>11111</v>
      </c>
      <c r="H2" s="624" t="s">
        <v>71</v>
      </c>
      <c r="I2" s="624">
        <v>1</v>
      </c>
      <c r="J2" s="626" t="s">
        <v>2065</v>
      </c>
    </row>
    <row r="3" spans="1:10" x14ac:dyDescent="0.45">
      <c r="A3" s="627" t="s">
        <v>304</v>
      </c>
      <c r="B3" s="627" t="s">
        <v>319</v>
      </c>
      <c r="C3" s="627" t="s">
        <v>1290</v>
      </c>
      <c r="D3" s="627" t="s">
        <v>320</v>
      </c>
      <c r="E3" s="628" t="s">
        <v>1418</v>
      </c>
      <c r="F3" s="628" t="s">
        <v>320</v>
      </c>
      <c r="G3" s="627">
        <v>14432</v>
      </c>
      <c r="H3" s="627" t="s">
        <v>71</v>
      </c>
      <c r="I3" s="627">
        <v>1</v>
      </c>
      <c r="J3" s="630" t="s">
        <v>2071</v>
      </c>
    </row>
    <row r="4" spans="1:10" x14ac:dyDescent="0.45">
      <c r="A4" s="627" t="s">
        <v>304</v>
      </c>
      <c r="B4" s="627" t="s">
        <v>346</v>
      </c>
      <c r="C4" s="627" t="s">
        <v>1286</v>
      </c>
      <c r="D4" s="627" t="s">
        <v>347</v>
      </c>
      <c r="E4" s="628" t="s">
        <v>1445</v>
      </c>
      <c r="F4" s="628" t="s">
        <v>347</v>
      </c>
      <c r="G4" s="627">
        <v>14607</v>
      </c>
      <c r="H4" s="627" t="s">
        <v>71</v>
      </c>
      <c r="I4" s="627">
        <v>1</v>
      </c>
      <c r="J4" s="630" t="s">
        <v>2071</v>
      </c>
    </row>
    <row r="5" spans="1:10" x14ac:dyDescent="0.45">
      <c r="A5" s="627" t="s">
        <v>304</v>
      </c>
      <c r="B5" s="627" t="s">
        <v>305</v>
      </c>
      <c r="C5" s="627" t="s">
        <v>1289</v>
      </c>
      <c r="D5" s="627" t="s">
        <v>348</v>
      </c>
      <c r="E5" s="628" t="s">
        <v>1446</v>
      </c>
      <c r="F5" s="628" t="s">
        <v>348</v>
      </c>
      <c r="G5" s="627">
        <v>14609</v>
      </c>
      <c r="H5" s="627" t="s">
        <v>71</v>
      </c>
      <c r="I5" s="627">
        <v>1</v>
      </c>
      <c r="J5" s="630" t="s">
        <v>2071</v>
      </c>
    </row>
    <row r="6" spans="1:10" x14ac:dyDescent="0.45">
      <c r="A6" s="627" t="s">
        <v>304</v>
      </c>
      <c r="B6" s="627" t="s">
        <v>362</v>
      </c>
      <c r="C6" s="627" t="s">
        <v>1294</v>
      </c>
      <c r="D6" s="627" t="s">
        <v>386</v>
      </c>
      <c r="E6" s="628" t="s">
        <v>1487</v>
      </c>
      <c r="F6" s="628" t="s">
        <v>386</v>
      </c>
      <c r="G6" s="627">
        <v>15138</v>
      </c>
      <c r="H6" s="627" t="s">
        <v>71</v>
      </c>
      <c r="I6" s="627">
        <v>1</v>
      </c>
      <c r="J6" s="630" t="s">
        <v>2071</v>
      </c>
    </row>
    <row r="7" spans="1:10" x14ac:dyDescent="0.45">
      <c r="A7" s="627" t="s">
        <v>304</v>
      </c>
      <c r="B7" s="627" t="s">
        <v>319</v>
      </c>
      <c r="C7" s="627" t="s">
        <v>1290</v>
      </c>
      <c r="D7" s="627" t="s">
        <v>391</v>
      </c>
      <c r="E7" s="628" t="s">
        <v>1492</v>
      </c>
      <c r="F7" s="628" t="s">
        <v>391</v>
      </c>
      <c r="G7" s="627">
        <v>15174</v>
      </c>
      <c r="H7" s="627" t="s">
        <v>71</v>
      </c>
      <c r="I7" s="627">
        <v>1</v>
      </c>
      <c r="J7" s="630" t="s">
        <v>2071</v>
      </c>
    </row>
    <row r="8" spans="1:10" x14ac:dyDescent="0.45">
      <c r="A8" s="627" t="s">
        <v>304</v>
      </c>
      <c r="B8" s="627" t="s">
        <v>305</v>
      </c>
      <c r="C8" s="627" t="s">
        <v>1288</v>
      </c>
      <c r="D8" s="627" t="s">
        <v>306</v>
      </c>
      <c r="E8" s="628" t="s">
        <v>1403</v>
      </c>
      <c r="F8" s="628" t="s">
        <v>1404</v>
      </c>
      <c r="G8" s="627">
        <v>14243</v>
      </c>
      <c r="H8" s="629" t="s">
        <v>691</v>
      </c>
      <c r="I8" s="627">
        <v>0</v>
      </c>
      <c r="J8" s="630" t="s">
        <v>2071</v>
      </c>
    </row>
    <row r="9" spans="1:10" x14ac:dyDescent="0.45">
      <c r="A9" s="627" t="s">
        <v>304</v>
      </c>
      <c r="B9" s="627" t="s">
        <v>323</v>
      </c>
      <c r="C9" s="627" t="s">
        <v>1296</v>
      </c>
      <c r="D9" s="627" t="s">
        <v>324</v>
      </c>
      <c r="E9" s="628" t="s">
        <v>1420</v>
      </c>
      <c r="F9" s="628" t="s">
        <v>324</v>
      </c>
      <c r="G9" s="627">
        <v>14446</v>
      </c>
      <c r="H9" s="627" t="s">
        <v>71</v>
      </c>
      <c r="I9" s="627">
        <v>0</v>
      </c>
      <c r="J9" s="630" t="s">
        <v>2071</v>
      </c>
    </row>
    <row r="10" spans="1:10" x14ac:dyDescent="0.45">
      <c r="A10" s="627" t="s">
        <v>304</v>
      </c>
      <c r="B10" s="627" t="s">
        <v>319</v>
      </c>
      <c r="C10" s="627" t="s">
        <v>1291</v>
      </c>
      <c r="D10" s="627" t="s">
        <v>329</v>
      </c>
      <c r="E10" s="628" t="s">
        <v>1424</v>
      </c>
      <c r="F10" s="628" t="s">
        <v>329</v>
      </c>
      <c r="G10" s="627">
        <v>14477</v>
      </c>
      <c r="H10" s="627" t="s">
        <v>71</v>
      </c>
      <c r="I10" s="627">
        <v>0</v>
      </c>
      <c r="J10" s="630" t="s">
        <v>2071</v>
      </c>
    </row>
    <row r="11" spans="1:10" x14ac:dyDescent="0.45">
      <c r="A11" s="627" t="s">
        <v>304</v>
      </c>
      <c r="B11" s="627" t="s">
        <v>346</v>
      </c>
      <c r="C11" s="627" t="s">
        <v>1286</v>
      </c>
      <c r="D11" s="627" t="s">
        <v>823</v>
      </c>
      <c r="E11" s="628" t="s">
        <v>1453</v>
      </c>
      <c r="F11" s="628" t="s">
        <v>823</v>
      </c>
      <c r="G11" s="627">
        <v>14784</v>
      </c>
      <c r="H11" s="627" t="s">
        <v>71</v>
      </c>
      <c r="I11" s="627">
        <v>0</v>
      </c>
      <c r="J11" s="630" t="s">
        <v>2071</v>
      </c>
    </row>
    <row r="12" spans="1:10" x14ac:dyDescent="0.45">
      <c r="A12" s="627" t="s">
        <v>304</v>
      </c>
      <c r="B12" s="627" t="s">
        <v>362</v>
      </c>
      <c r="C12" s="627" t="s">
        <v>1294</v>
      </c>
      <c r="D12" s="627" t="s">
        <v>363</v>
      </c>
      <c r="E12" s="628" t="s">
        <v>1458</v>
      </c>
      <c r="F12" s="628" t="s">
        <v>1459</v>
      </c>
      <c r="G12" s="627">
        <v>14867</v>
      </c>
      <c r="H12" s="627" t="s">
        <v>71</v>
      </c>
      <c r="I12" s="627">
        <v>0</v>
      </c>
      <c r="J12" s="630" t="s">
        <v>2071</v>
      </c>
    </row>
    <row r="13" spans="1:10" x14ac:dyDescent="0.45">
      <c r="A13" s="627" t="s">
        <v>304</v>
      </c>
      <c r="B13" s="627" t="s">
        <v>323</v>
      </c>
      <c r="C13" s="627" t="s">
        <v>1297</v>
      </c>
      <c r="D13" s="627" t="s">
        <v>368</v>
      </c>
      <c r="E13" s="628" t="s">
        <v>1467</v>
      </c>
      <c r="F13" s="628" t="s">
        <v>368</v>
      </c>
      <c r="G13" s="627">
        <v>14940</v>
      </c>
      <c r="H13" s="627" t="s">
        <v>71</v>
      </c>
      <c r="I13" s="627">
        <v>0</v>
      </c>
      <c r="J13" s="630" t="s">
        <v>2071</v>
      </c>
    </row>
    <row r="14" spans="1:10" x14ac:dyDescent="0.45">
      <c r="A14" s="627" t="s">
        <v>304</v>
      </c>
      <c r="B14" s="627" t="s">
        <v>362</v>
      </c>
      <c r="C14" s="627" t="s">
        <v>1294</v>
      </c>
      <c r="D14" s="627" t="s">
        <v>385</v>
      </c>
      <c r="E14" s="628" t="s">
        <v>1486</v>
      </c>
      <c r="F14" s="628" t="s">
        <v>385</v>
      </c>
      <c r="G14" s="627">
        <v>15137</v>
      </c>
      <c r="H14" s="627" t="s">
        <v>71</v>
      </c>
      <c r="I14" s="627">
        <v>0</v>
      </c>
      <c r="J14" s="630" t="s">
        <v>2071</v>
      </c>
    </row>
    <row r="15" spans="1:10" x14ac:dyDescent="0.45">
      <c r="A15" s="627" t="s">
        <v>304</v>
      </c>
      <c r="B15" s="627" t="s">
        <v>362</v>
      </c>
      <c r="C15" s="627" t="s">
        <v>1295</v>
      </c>
      <c r="D15" s="627" t="s">
        <v>393</v>
      </c>
      <c r="E15" s="628" t="s">
        <v>1494</v>
      </c>
      <c r="F15" s="628" t="s">
        <v>393</v>
      </c>
      <c r="G15" s="627">
        <v>15192</v>
      </c>
      <c r="H15" s="627" t="s">
        <v>71</v>
      </c>
      <c r="I15" s="627">
        <v>0</v>
      </c>
      <c r="J15" s="630" t="s">
        <v>2071</v>
      </c>
    </row>
    <row r="16" spans="1:10" x14ac:dyDescent="0.45">
      <c r="A16" s="627" t="s">
        <v>304</v>
      </c>
      <c r="B16" s="627" t="s">
        <v>346</v>
      </c>
      <c r="C16" s="627" t="s">
        <v>1287</v>
      </c>
      <c r="D16" s="627" t="s">
        <v>394</v>
      </c>
      <c r="E16" s="628" t="s">
        <v>1495</v>
      </c>
      <c r="F16" s="628" t="s">
        <v>394</v>
      </c>
      <c r="G16" s="627">
        <v>15197</v>
      </c>
      <c r="H16" s="629" t="s">
        <v>691</v>
      </c>
      <c r="I16" s="627">
        <v>0</v>
      </c>
      <c r="J16" s="630" t="s">
        <v>2071</v>
      </c>
    </row>
    <row r="17" spans="1:10" x14ac:dyDescent="0.45">
      <c r="A17" s="627" t="s">
        <v>304</v>
      </c>
      <c r="B17" s="627" t="s">
        <v>346</v>
      </c>
      <c r="C17" s="627" t="s">
        <v>1287</v>
      </c>
      <c r="D17" s="627" t="s">
        <v>445</v>
      </c>
      <c r="E17" s="628" t="s">
        <v>1560</v>
      </c>
      <c r="F17" s="628" t="s">
        <v>445</v>
      </c>
      <c r="G17" s="627">
        <v>15718</v>
      </c>
      <c r="H17" s="627" t="s">
        <v>71</v>
      </c>
      <c r="I17" s="627">
        <v>0</v>
      </c>
      <c r="J17" s="630" t="s">
        <v>2071</v>
      </c>
    </row>
    <row r="18" spans="1:10" x14ac:dyDescent="0.45">
      <c r="A18" s="627" t="s">
        <v>304</v>
      </c>
      <c r="B18" s="627" t="s">
        <v>319</v>
      </c>
      <c r="C18" s="627" t="s">
        <v>1292</v>
      </c>
      <c r="D18" s="627" t="s">
        <v>446</v>
      </c>
      <c r="E18" s="628" t="s">
        <v>1561</v>
      </c>
      <c r="F18" s="628" t="s">
        <v>446</v>
      </c>
      <c r="G18" s="627">
        <v>15725</v>
      </c>
      <c r="H18" s="627" t="s">
        <v>71</v>
      </c>
      <c r="I18" s="627">
        <v>0</v>
      </c>
      <c r="J18" s="630" t="s">
        <v>2071</v>
      </c>
    </row>
    <row r="19" spans="1:10" x14ac:dyDescent="0.45">
      <c r="A19" s="627" t="s">
        <v>304</v>
      </c>
      <c r="B19" s="627" t="s">
        <v>319</v>
      </c>
      <c r="C19" s="627" t="s">
        <v>1293</v>
      </c>
      <c r="D19" s="627" t="s">
        <v>447</v>
      </c>
      <c r="E19" s="628" t="s">
        <v>1562</v>
      </c>
      <c r="F19" s="628" t="s">
        <v>447</v>
      </c>
      <c r="G19" s="627">
        <v>15735</v>
      </c>
      <c r="H19" s="627" t="s">
        <v>71</v>
      </c>
      <c r="I19" s="627">
        <v>0</v>
      </c>
      <c r="J19" s="630" t="s">
        <v>2071</v>
      </c>
    </row>
    <row r="20" spans="1:10" x14ac:dyDescent="0.45">
      <c r="A20" s="627" t="s">
        <v>290</v>
      </c>
      <c r="B20" s="627" t="s">
        <v>308</v>
      </c>
      <c r="C20" s="627" t="s">
        <v>1298</v>
      </c>
      <c r="D20" s="627" t="s">
        <v>309</v>
      </c>
      <c r="E20" s="628" t="s">
        <v>1407</v>
      </c>
      <c r="F20" s="628" t="s">
        <v>309</v>
      </c>
      <c r="G20" s="627">
        <v>14259</v>
      </c>
      <c r="H20" s="627" t="s">
        <v>71</v>
      </c>
      <c r="I20" s="627">
        <v>1</v>
      </c>
      <c r="J20" s="630" t="s">
        <v>2074</v>
      </c>
    </row>
    <row r="21" spans="1:10" x14ac:dyDescent="0.45">
      <c r="A21" s="627" t="s">
        <v>290</v>
      </c>
      <c r="B21" s="627" t="s">
        <v>321</v>
      </c>
      <c r="C21" s="627" t="s">
        <v>1306</v>
      </c>
      <c r="D21" s="627" t="s">
        <v>322</v>
      </c>
      <c r="E21" s="628" t="s">
        <v>1419</v>
      </c>
      <c r="F21" s="628" t="s">
        <v>322</v>
      </c>
      <c r="G21" s="627">
        <v>14445</v>
      </c>
      <c r="H21" s="627" t="s">
        <v>71</v>
      </c>
      <c r="I21" s="627">
        <v>1</v>
      </c>
      <c r="J21" s="630" t="s">
        <v>2074</v>
      </c>
    </row>
    <row r="22" spans="1:10" x14ac:dyDescent="0.45">
      <c r="A22" s="627" t="s">
        <v>290</v>
      </c>
      <c r="B22" s="627" t="s">
        <v>291</v>
      </c>
      <c r="C22" s="627" t="s">
        <v>1313</v>
      </c>
      <c r="D22" s="627" t="s">
        <v>326</v>
      </c>
      <c r="E22" s="628" t="s">
        <v>1422</v>
      </c>
      <c r="F22" s="628" t="s">
        <v>326</v>
      </c>
      <c r="G22" s="627">
        <v>14467</v>
      </c>
      <c r="H22" s="627" t="s">
        <v>71</v>
      </c>
      <c r="I22" s="627">
        <v>1</v>
      </c>
      <c r="J22" s="630" t="s">
        <v>2074</v>
      </c>
    </row>
    <row r="23" spans="1:10" x14ac:dyDescent="0.45">
      <c r="A23" s="627" t="s">
        <v>290</v>
      </c>
      <c r="B23" s="627" t="s">
        <v>293</v>
      </c>
      <c r="C23" s="627" t="s">
        <v>1301</v>
      </c>
      <c r="D23" s="627" t="s">
        <v>344</v>
      </c>
      <c r="E23" s="628" t="s">
        <v>1443</v>
      </c>
      <c r="F23" s="628" t="s">
        <v>344</v>
      </c>
      <c r="G23" s="627">
        <v>14582</v>
      </c>
      <c r="H23" s="627" t="s">
        <v>71</v>
      </c>
      <c r="I23" s="627">
        <v>1</v>
      </c>
      <c r="J23" s="630" t="s">
        <v>2074</v>
      </c>
    </row>
    <row r="24" spans="1:10" x14ac:dyDescent="0.45">
      <c r="A24" s="627" t="s">
        <v>290</v>
      </c>
      <c r="B24" s="627" t="s">
        <v>308</v>
      </c>
      <c r="C24" s="627" t="s">
        <v>1299</v>
      </c>
      <c r="D24" s="627" t="s">
        <v>352</v>
      </c>
      <c r="E24" s="628" t="s">
        <v>1449</v>
      </c>
      <c r="F24" s="628" t="s">
        <v>352</v>
      </c>
      <c r="G24" s="627">
        <v>14652</v>
      </c>
      <c r="H24" s="627" t="s">
        <v>71</v>
      </c>
      <c r="I24" s="627">
        <v>1</v>
      </c>
      <c r="J24" s="630" t="s">
        <v>2074</v>
      </c>
    </row>
    <row r="25" spans="1:10" x14ac:dyDescent="0.45">
      <c r="A25" s="627" t="s">
        <v>290</v>
      </c>
      <c r="B25" s="627" t="s">
        <v>291</v>
      </c>
      <c r="C25" s="627" t="s">
        <v>1315</v>
      </c>
      <c r="D25" s="627" t="s">
        <v>364</v>
      </c>
      <c r="E25" s="628" t="s">
        <v>1460</v>
      </c>
      <c r="F25" s="628" t="s">
        <v>364</v>
      </c>
      <c r="G25" s="627">
        <v>14868</v>
      </c>
      <c r="H25" s="627" t="s">
        <v>71</v>
      </c>
      <c r="I25" s="627">
        <v>1</v>
      </c>
      <c r="J25" s="630" t="s">
        <v>2074</v>
      </c>
    </row>
    <row r="26" spans="1:10" x14ac:dyDescent="0.45">
      <c r="A26" s="627" t="s">
        <v>290</v>
      </c>
      <c r="B26" s="627" t="s">
        <v>293</v>
      </c>
      <c r="C26" s="627" t="s">
        <v>1302</v>
      </c>
      <c r="D26" s="627" t="s">
        <v>371</v>
      </c>
      <c r="E26" s="628" t="s">
        <v>1469</v>
      </c>
      <c r="F26" s="628" t="s">
        <v>371</v>
      </c>
      <c r="G26" s="627">
        <v>14950</v>
      </c>
      <c r="H26" s="627" t="s">
        <v>71</v>
      </c>
      <c r="I26" s="627">
        <v>1</v>
      </c>
      <c r="J26" s="630" t="s">
        <v>2074</v>
      </c>
    </row>
    <row r="27" spans="1:10" x14ac:dyDescent="0.45">
      <c r="A27" s="627" t="s">
        <v>290</v>
      </c>
      <c r="B27" s="627" t="s">
        <v>293</v>
      </c>
      <c r="C27" s="627" t="s">
        <v>1301</v>
      </c>
      <c r="D27" s="627" t="s">
        <v>372</v>
      </c>
      <c r="E27" s="628" t="s">
        <v>1470</v>
      </c>
      <c r="F27" s="628" t="s">
        <v>372</v>
      </c>
      <c r="G27" s="627">
        <v>14951</v>
      </c>
      <c r="H27" s="627" t="s">
        <v>71</v>
      </c>
      <c r="I27" s="627">
        <v>1</v>
      </c>
      <c r="J27" s="630" t="s">
        <v>2074</v>
      </c>
    </row>
    <row r="28" spans="1:10" x14ac:dyDescent="0.45">
      <c r="A28" s="627" t="s">
        <v>290</v>
      </c>
      <c r="B28" s="627" t="s">
        <v>291</v>
      </c>
      <c r="C28" s="627" t="s">
        <v>1316</v>
      </c>
      <c r="D28" s="627" t="s">
        <v>379</v>
      </c>
      <c r="E28" s="628" t="s">
        <v>1478</v>
      </c>
      <c r="F28" s="628" t="s">
        <v>379</v>
      </c>
      <c r="G28" s="627">
        <v>15051</v>
      </c>
      <c r="H28" s="627" t="s">
        <v>71</v>
      </c>
      <c r="I28" s="627">
        <v>1</v>
      </c>
      <c r="J28" s="630" t="s">
        <v>2074</v>
      </c>
    </row>
    <row r="29" spans="1:10" x14ac:dyDescent="0.45">
      <c r="A29" s="627" t="s">
        <v>290</v>
      </c>
      <c r="B29" s="627" t="s">
        <v>308</v>
      </c>
      <c r="C29" s="627" t="s">
        <v>1300</v>
      </c>
      <c r="D29" s="627" t="s">
        <v>404</v>
      </c>
      <c r="E29" s="628" t="s">
        <v>1509</v>
      </c>
      <c r="F29" s="628" t="s">
        <v>404</v>
      </c>
      <c r="G29" s="627">
        <v>15294</v>
      </c>
      <c r="H29" s="627" t="s">
        <v>71</v>
      </c>
      <c r="I29" s="627">
        <v>1</v>
      </c>
      <c r="J29" s="630" t="s">
        <v>2074</v>
      </c>
    </row>
    <row r="30" spans="1:10" x14ac:dyDescent="0.45">
      <c r="A30" s="627" t="s">
        <v>290</v>
      </c>
      <c r="B30" s="627" t="s">
        <v>321</v>
      </c>
      <c r="C30" s="627" t="s">
        <v>1308</v>
      </c>
      <c r="D30" s="627" t="s">
        <v>413</v>
      </c>
      <c r="E30" s="628" t="s">
        <v>1518</v>
      </c>
      <c r="F30" s="628" t="s">
        <v>413</v>
      </c>
      <c r="G30" s="627">
        <v>15351</v>
      </c>
      <c r="H30" s="627" t="s">
        <v>71</v>
      </c>
      <c r="I30" s="627">
        <v>1</v>
      </c>
      <c r="J30" s="630" t="s">
        <v>2074</v>
      </c>
    </row>
    <row r="31" spans="1:10" x14ac:dyDescent="0.45">
      <c r="A31" s="627" t="s">
        <v>290</v>
      </c>
      <c r="B31" s="627" t="s">
        <v>321</v>
      </c>
      <c r="C31" s="627" t="s">
        <v>1309</v>
      </c>
      <c r="D31" s="627" t="s">
        <v>421</v>
      </c>
      <c r="E31" s="628" t="s">
        <v>1531</v>
      </c>
      <c r="F31" s="628" t="s">
        <v>421</v>
      </c>
      <c r="G31" s="627">
        <v>15440</v>
      </c>
      <c r="H31" s="627" t="s">
        <v>71</v>
      </c>
      <c r="I31" s="627">
        <v>1</v>
      </c>
      <c r="J31" s="630" t="s">
        <v>2074</v>
      </c>
    </row>
    <row r="32" spans="1:10" x14ac:dyDescent="0.45">
      <c r="A32" s="627" t="s">
        <v>290</v>
      </c>
      <c r="B32" s="627" t="s">
        <v>291</v>
      </c>
      <c r="C32" s="627" t="s">
        <v>1313</v>
      </c>
      <c r="D32" s="627" t="s">
        <v>426</v>
      </c>
      <c r="E32" s="628" t="s">
        <v>1537</v>
      </c>
      <c r="F32" s="628" t="s">
        <v>426</v>
      </c>
      <c r="G32" s="627">
        <v>15490</v>
      </c>
      <c r="H32" s="627" t="s">
        <v>71</v>
      </c>
      <c r="I32" s="627">
        <v>1</v>
      </c>
      <c r="J32" s="630" t="s">
        <v>2074</v>
      </c>
    </row>
    <row r="33" spans="1:10" x14ac:dyDescent="0.45">
      <c r="A33" s="627" t="s">
        <v>290</v>
      </c>
      <c r="B33" s="627" t="s">
        <v>293</v>
      </c>
      <c r="C33" s="627" t="s">
        <v>1304</v>
      </c>
      <c r="D33" s="627" t="s">
        <v>431</v>
      </c>
      <c r="E33" s="628" t="s">
        <v>1543</v>
      </c>
      <c r="F33" s="628" t="s">
        <v>431</v>
      </c>
      <c r="G33" s="627">
        <v>15574</v>
      </c>
      <c r="H33" s="627" t="s">
        <v>71</v>
      </c>
      <c r="I33" s="627">
        <v>1</v>
      </c>
      <c r="J33" s="630" t="s">
        <v>2074</v>
      </c>
    </row>
    <row r="34" spans="1:10" x14ac:dyDescent="0.45">
      <c r="A34" s="627" t="s">
        <v>290</v>
      </c>
      <c r="B34" s="627" t="s">
        <v>291</v>
      </c>
      <c r="C34" s="627" t="s">
        <v>1312</v>
      </c>
      <c r="D34" s="627" t="s">
        <v>292</v>
      </c>
      <c r="E34" s="628" t="s">
        <v>1396</v>
      </c>
      <c r="F34" s="628" t="s">
        <v>292</v>
      </c>
      <c r="G34" s="627">
        <v>14200</v>
      </c>
      <c r="H34" s="629" t="s">
        <v>691</v>
      </c>
      <c r="I34" s="627">
        <v>0</v>
      </c>
      <c r="J34" s="630" t="s">
        <v>2074</v>
      </c>
    </row>
    <row r="35" spans="1:10" x14ac:dyDescent="0.45">
      <c r="A35" s="627" t="s">
        <v>290</v>
      </c>
      <c r="B35" s="627" t="s">
        <v>321</v>
      </c>
      <c r="C35" s="627" t="s">
        <v>1305</v>
      </c>
      <c r="D35" s="627" t="s">
        <v>457</v>
      </c>
      <c r="E35" s="628" t="s">
        <v>1576</v>
      </c>
      <c r="F35" s="628" t="s">
        <v>457</v>
      </c>
      <c r="G35" s="627">
        <v>16667</v>
      </c>
      <c r="H35" s="627" t="s">
        <v>71</v>
      </c>
      <c r="I35" s="627">
        <v>0</v>
      </c>
      <c r="J35" s="630" t="s">
        <v>2074</v>
      </c>
    </row>
    <row r="36" spans="1:10" x14ac:dyDescent="0.45">
      <c r="A36" s="627" t="s">
        <v>290</v>
      </c>
      <c r="B36" s="627" t="s">
        <v>327</v>
      </c>
      <c r="C36" s="627" t="s">
        <v>1310</v>
      </c>
      <c r="D36" s="627" t="s">
        <v>328</v>
      </c>
      <c r="E36" s="628" t="s">
        <v>1423</v>
      </c>
      <c r="F36" s="628" t="s">
        <v>328</v>
      </c>
      <c r="G36" s="627">
        <v>14469</v>
      </c>
      <c r="H36" s="627" t="s">
        <v>71</v>
      </c>
      <c r="I36" s="627">
        <v>0</v>
      </c>
      <c r="J36" s="630" t="s">
        <v>2074</v>
      </c>
    </row>
    <row r="37" spans="1:10" x14ac:dyDescent="0.45">
      <c r="A37" s="627" t="s">
        <v>290</v>
      </c>
      <c r="B37" s="627" t="s">
        <v>327</v>
      </c>
      <c r="C37" s="627" t="s">
        <v>1311</v>
      </c>
      <c r="D37" s="627" t="s">
        <v>330</v>
      </c>
      <c r="E37" s="628" t="s">
        <v>1425</v>
      </c>
      <c r="F37" s="628" t="s">
        <v>330</v>
      </c>
      <c r="G37" s="627">
        <v>14486</v>
      </c>
      <c r="H37" s="627" t="s">
        <v>71</v>
      </c>
      <c r="I37" s="627">
        <v>0</v>
      </c>
      <c r="J37" s="630" t="s">
        <v>2074</v>
      </c>
    </row>
    <row r="38" spans="1:10" x14ac:dyDescent="0.45">
      <c r="A38" s="627" t="s">
        <v>290</v>
      </c>
      <c r="B38" s="627" t="s">
        <v>291</v>
      </c>
      <c r="C38" s="627" t="s">
        <v>1314</v>
      </c>
      <c r="D38" s="627" t="s">
        <v>331</v>
      </c>
      <c r="E38" s="628" t="s">
        <v>1426</v>
      </c>
      <c r="F38" s="628" t="s">
        <v>331</v>
      </c>
      <c r="G38" s="627">
        <v>14493</v>
      </c>
      <c r="H38" s="627" t="s">
        <v>71</v>
      </c>
      <c r="I38" s="627">
        <v>0</v>
      </c>
      <c r="J38" s="630" t="s">
        <v>2074</v>
      </c>
    </row>
    <row r="39" spans="1:10" x14ac:dyDescent="0.45">
      <c r="A39" s="627" t="s">
        <v>290</v>
      </c>
      <c r="B39" s="627" t="s">
        <v>321</v>
      </c>
      <c r="C39" s="627" t="s">
        <v>1307</v>
      </c>
      <c r="D39" s="627" t="s">
        <v>692</v>
      </c>
      <c r="E39" s="628" t="s">
        <v>1427</v>
      </c>
      <c r="F39" s="628" t="s">
        <v>692</v>
      </c>
      <c r="G39" s="627">
        <v>14494</v>
      </c>
      <c r="H39" s="627" t="s">
        <v>71</v>
      </c>
      <c r="I39" s="627">
        <v>0</v>
      </c>
      <c r="J39" s="630" t="s">
        <v>2074</v>
      </c>
    </row>
    <row r="40" spans="1:10" x14ac:dyDescent="0.45">
      <c r="A40" s="627" t="s">
        <v>290</v>
      </c>
      <c r="B40" s="627" t="s">
        <v>291</v>
      </c>
      <c r="C40" s="627" t="s">
        <v>1313</v>
      </c>
      <c r="D40" s="627" t="s">
        <v>340</v>
      </c>
      <c r="E40" s="628" t="s">
        <v>1439</v>
      </c>
      <c r="F40" s="628" t="s">
        <v>340</v>
      </c>
      <c r="G40" s="627">
        <v>14567</v>
      </c>
      <c r="H40" s="629" t="s">
        <v>691</v>
      </c>
      <c r="I40" s="627">
        <v>0</v>
      </c>
      <c r="J40" s="630" t="s">
        <v>2073</v>
      </c>
    </row>
    <row r="41" spans="1:10" x14ac:dyDescent="0.45">
      <c r="A41" s="627" t="s">
        <v>290</v>
      </c>
      <c r="B41" s="627" t="s">
        <v>291</v>
      </c>
      <c r="C41" s="627" t="s">
        <v>1314</v>
      </c>
      <c r="D41" s="627" t="s">
        <v>341</v>
      </c>
      <c r="E41" s="628" t="s">
        <v>1440</v>
      </c>
      <c r="F41" s="628" t="s">
        <v>341</v>
      </c>
      <c r="G41" s="627">
        <v>14573</v>
      </c>
      <c r="H41" s="627" t="s">
        <v>71</v>
      </c>
      <c r="I41" s="627">
        <v>0</v>
      </c>
      <c r="J41" s="630" t="s">
        <v>2071</v>
      </c>
    </row>
    <row r="42" spans="1:10" x14ac:dyDescent="0.45">
      <c r="A42" s="627" t="s">
        <v>290</v>
      </c>
      <c r="B42" s="627" t="s">
        <v>291</v>
      </c>
      <c r="C42" s="627" t="s">
        <v>1315</v>
      </c>
      <c r="D42" s="627" t="s">
        <v>343</v>
      </c>
      <c r="E42" s="628" t="s">
        <v>1442</v>
      </c>
      <c r="F42" s="628" t="s">
        <v>343</v>
      </c>
      <c r="G42" s="627">
        <v>14581</v>
      </c>
      <c r="H42" s="627" t="s">
        <v>71</v>
      </c>
      <c r="I42" s="627">
        <v>0</v>
      </c>
      <c r="J42" s="630" t="s">
        <v>2071</v>
      </c>
    </row>
    <row r="43" spans="1:10" x14ac:dyDescent="0.45">
      <c r="A43" s="627" t="s">
        <v>290</v>
      </c>
      <c r="B43" s="627" t="s">
        <v>327</v>
      </c>
      <c r="C43" s="627" t="s">
        <v>1310</v>
      </c>
      <c r="D43" s="627" t="s">
        <v>382</v>
      </c>
      <c r="E43" s="628" t="s">
        <v>1481</v>
      </c>
      <c r="F43" s="628" t="s">
        <v>382</v>
      </c>
      <c r="G43" s="627">
        <v>15107</v>
      </c>
      <c r="H43" s="627" t="s">
        <v>71</v>
      </c>
      <c r="I43" s="627">
        <v>0</v>
      </c>
      <c r="J43" s="630" t="s">
        <v>2075</v>
      </c>
    </row>
    <row r="44" spans="1:10" x14ac:dyDescent="0.45">
      <c r="A44" s="627" t="s">
        <v>290</v>
      </c>
      <c r="B44" s="627" t="s">
        <v>321</v>
      </c>
      <c r="C44" s="627" t="s">
        <v>1307</v>
      </c>
      <c r="D44" s="627" t="s">
        <v>826</v>
      </c>
      <c r="E44" s="628" t="s">
        <v>1592</v>
      </c>
      <c r="F44" s="628" t="s">
        <v>826</v>
      </c>
      <c r="G44" s="627">
        <v>18084</v>
      </c>
      <c r="H44" s="627" t="s">
        <v>71</v>
      </c>
      <c r="I44" s="627">
        <v>0</v>
      </c>
      <c r="J44" s="630" t="s">
        <v>2075</v>
      </c>
    </row>
    <row r="45" spans="1:10" x14ac:dyDescent="0.45">
      <c r="A45" s="627" t="s">
        <v>290</v>
      </c>
      <c r="B45" s="627" t="s">
        <v>293</v>
      </c>
      <c r="C45" s="627" t="s">
        <v>1303</v>
      </c>
      <c r="D45" s="627" t="s">
        <v>387</v>
      </c>
      <c r="E45" s="628" t="s">
        <v>1488</v>
      </c>
      <c r="F45" s="628" t="s">
        <v>387</v>
      </c>
      <c r="G45" s="627">
        <v>15150</v>
      </c>
      <c r="H45" s="627" t="s">
        <v>71</v>
      </c>
      <c r="I45" s="627">
        <v>0</v>
      </c>
      <c r="J45" s="630" t="s">
        <v>2075</v>
      </c>
    </row>
    <row r="46" spans="1:10" x14ac:dyDescent="0.45">
      <c r="A46" s="627" t="s">
        <v>290</v>
      </c>
      <c r="B46" s="627" t="s">
        <v>321</v>
      </c>
      <c r="C46" s="627" t="s">
        <v>1307</v>
      </c>
      <c r="D46" s="627" t="s">
        <v>696</v>
      </c>
      <c r="E46" s="628" t="s">
        <v>1595</v>
      </c>
      <c r="F46" s="628" t="s">
        <v>696</v>
      </c>
      <c r="G46" s="627">
        <v>18195</v>
      </c>
      <c r="H46" s="629" t="s">
        <v>691</v>
      </c>
      <c r="I46" s="627">
        <v>0</v>
      </c>
      <c r="J46" s="630" t="s">
        <v>2075</v>
      </c>
    </row>
    <row r="47" spans="1:10" x14ac:dyDescent="0.45">
      <c r="A47" s="627" t="s">
        <v>290</v>
      </c>
      <c r="B47" s="627" t="s">
        <v>291</v>
      </c>
      <c r="C47" s="627" t="s">
        <v>1315</v>
      </c>
      <c r="D47" s="627" t="s">
        <v>405</v>
      </c>
      <c r="E47" s="628" t="s">
        <v>1510</v>
      </c>
      <c r="F47" s="628" t="s">
        <v>405</v>
      </c>
      <c r="G47" s="627">
        <v>15296</v>
      </c>
      <c r="H47" s="627" t="s">
        <v>71</v>
      </c>
      <c r="I47" s="627">
        <v>0</v>
      </c>
      <c r="J47" s="630" t="s">
        <v>2075</v>
      </c>
    </row>
    <row r="48" spans="1:10" x14ac:dyDescent="0.45">
      <c r="A48" s="627" t="s">
        <v>290</v>
      </c>
      <c r="B48" s="627" t="s">
        <v>321</v>
      </c>
      <c r="C48" s="627" t="s">
        <v>1308</v>
      </c>
      <c r="D48" s="627" t="s">
        <v>694</v>
      </c>
      <c r="E48" s="628" t="s">
        <v>1586</v>
      </c>
      <c r="F48" s="628" t="s">
        <v>1587</v>
      </c>
      <c r="G48" s="627">
        <v>17799</v>
      </c>
      <c r="H48" s="627" t="s">
        <v>71</v>
      </c>
      <c r="I48" s="627">
        <v>0</v>
      </c>
      <c r="J48" s="630" t="s">
        <v>2075</v>
      </c>
    </row>
    <row r="49" spans="1:10" x14ac:dyDescent="0.45">
      <c r="A49" s="627" t="s">
        <v>290</v>
      </c>
      <c r="B49" s="627" t="s">
        <v>293</v>
      </c>
      <c r="C49" s="627" t="s">
        <v>1301</v>
      </c>
      <c r="D49" s="627" t="s">
        <v>792</v>
      </c>
      <c r="E49" s="628" t="s">
        <v>1594</v>
      </c>
      <c r="F49" s="628" t="s">
        <v>792</v>
      </c>
      <c r="G49" s="627">
        <v>18190</v>
      </c>
      <c r="H49" s="627" t="s">
        <v>691</v>
      </c>
      <c r="I49" s="627">
        <v>0</v>
      </c>
      <c r="J49" s="630" t="s">
        <v>2075</v>
      </c>
    </row>
    <row r="50" spans="1:10" x14ac:dyDescent="0.45">
      <c r="A50" s="627" t="s">
        <v>290</v>
      </c>
      <c r="B50" s="627" t="s">
        <v>293</v>
      </c>
      <c r="C50" s="627" t="s">
        <v>1301</v>
      </c>
      <c r="D50" s="627" t="s">
        <v>440</v>
      </c>
      <c r="E50" s="628" t="s">
        <v>1553</v>
      </c>
      <c r="F50" s="628" t="s">
        <v>440</v>
      </c>
      <c r="G50" s="627">
        <v>15667</v>
      </c>
      <c r="H50" s="627" t="s">
        <v>71</v>
      </c>
      <c r="I50" s="627">
        <v>0</v>
      </c>
      <c r="J50" s="630" t="s">
        <v>2075</v>
      </c>
    </row>
    <row r="51" spans="1:10" x14ac:dyDescent="0.45">
      <c r="A51" s="627" t="s">
        <v>290</v>
      </c>
      <c r="B51" s="627" t="s">
        <v>293</v>
      </c>
      <c r="C51" s="627" t="s">
        <v>1301</v>
      </c>
      <c r="D51" s="627" t="s">
        <v>294</v>
      </c>
      <c r="E51" s="628" t="s">
        <v>1397</v>
      </c>
      <c r="F51" s="628" t="s">
        <v>294</v>
      </c>
      <c r="G51" s="627">
        <v>14204</v>
      </c>
      <c r="H51" s="629" t="s">
        <v>691</v>
      </c>
      <c r="I51" s="627">
        <v>0</v>
      </c>
      <c r="J51" s="630" t="s">
        <v>2073</v>
      </c>
    </row>
    <row r="52" spans="1:10" x14ac:dyDescent="0.45">
      <c r="A52" s="627" t="s">
        <v>290</v>
      </c>
      <c r="B52" s="627" t="s">
        <v>291</v>
      </c>
      <c r="C52" s="627" t="s">
        <v>1316</v>
      </c>
      <c r="D52" s="627" t="s">
        <v>790</v>
      </c>
      <c r="E52" s="628" t="s">
        <v>1583</v>
      </c>
      <c r="F52" s="628" t="s">
        <v>790</v>
      </c>
      <c r="G52" s="627">
        <v>17767</v>
      </c>
      <c r="H52" s="627" t="s">
        <v>691</v>
      </c>
      <c r="I52" s="627">
        <v>0</v>
      </c>
      <c r="J52" s="630" t="s">
        <v>2067</v>
      </c>
    </row>
    <row r="53" spans="1:10" x14ac:dyDescent="0.45">
      <c r="A53" s="627" t="s">
        <v>290</v>
      </c>
      <c r="B53" s="627" t="s">
        <v>291</v>
      </c>
      <c r="C53" s="627" t="s">
        <v>1313</v>
      </c>
      <c r="D53" s="627" t="s">
        <v>1227</v>
      </c>
      <c r="E53" s="628" t="s">
        <v>1563</v>
      </c>
      <c r="F53" s="628" t="s">
        <v>1227</v>
      </c>
      <c r="G53" s="627">
        <v>15748</v>
      </c>
      <c r="H53" s="629" t="s">
        <v>691</v>
      </c>
      <c r="I53" s="627">
        <v>0</v>
      </c>
      <c r="J53" s="630" t="s">
        <v>2067</v>
      </c>
    </row>
    <row r="54" spans="1:10" x14ac:dyDescent="0.45">
      <c r="A54" s="627" t="s">
        <v>290</v>
      </c>
      <c r="B54" s="627" t="s">
        <v>293</v>
      </c>
      <c r="C54" s="627" t="s">
        <v>1301</v>
      </c>
      <c r="D54" s="627" t="s">
        <v>791</v>
      </c>
      <c r="E54" s="628" t="s">
        <v>1593</v>
      </c>
      <c r="F54" s="628" t="s">
        <v>791</v>
      </c>
      <c r="G54" s="627">
        <v>18142</v>
      </c>
      <c r="H54" s="629" t="s">
        <v>691</v>
      </c>
      <c r="I54" s="627">
        <v>0</v>
      </c>
      <c r="J54" s="630" t="s">
        <v>2067</v>
      </c>
    </row>
    <row r="55" spans="1:10" x14ac:dyDescent="0.45">
      <c r="A55" s="627" t="s">
        <v>284</v>
      </c>
      <c r="B55" s="627" t="s">
        <v>353</v>
      </c>
      <c r="C55" s="627" t="s">
        <v>1319</v>
      </c>
      <c r="D55" s="627" t="s">
        <v>406</v>
      </c>
      <c r="E55" s="628" t="s">
        <v>1511</v>
      </c>
      <c r="F55" s="628" t="s">
        <v>406</v>
      </c>
      <c r="G55" s="627">
        <v>15304</v>
      </c>
      <c r="H55" s="627" t="s">
        <v>71</v>
      </c>
      <c r="I55" s="627">
        <v>1</v>
      </c>
      <c r="J55" s="630" t="s">
        <v>2066</v>
      </c>
    </row>
    <row r="56" spans="1:10" x14ac:dyDescent="0.45">
      <c r="A56" s="627" t="s">
        <v>284</v>
      </c>
      <c r="B56" s="627" t="s">
        <v>353</v>
      </c>
      <c r="C56" s="627" t="s">
        <v>1319</v>
      </c>
      <c r="D56" s="627" t="s">
        <v>407</v>
      </c>
      <c r="E56" s="628" t="s">
        <v>1512</v>
      </c>
      <c r="F56" s="628" t="s">
        <v>407</v>
      </c>
      <c r="G56" s="627">
        <v>15305</v>
      </c>
      <c r="H56" s="627" t="s">
        <v>71</v>
      </c>
      <c r="I56" s="627">
        <v>1</v>
      </c>
      <c r="J56" s="630" t="s">
        <v>2066</v>
      </c>
    </row>
    <row r="57" spans="1:10" x14ac:dyDescent="0.45">
      <c r="A57" s="627" t="s">
        <v>284</v>
      </c>
      <c r="B57" s="627" t="s">
        <v>285</v>
      </c>
      <c r="C57" s="627" t="s">
        <v>1327</v>
      </c>
      <c r="D57" s="627" t="s">
        <v>409</v>
      </c>
      <c r="E57" s="628" t="s">
        <v>1514</v>
      </c>
      <c r="F57" s="628" t="s">
        <v>409</v>
      </c>
      <c r="G57" s="627">
        <v>15325</v>
      </c>
      <c r="H57" s="627" t="s">
        <v>71</v>
      </c>
      <c r="I57" s="627">
        <v>1</v>
      </c>
      <c r="J57" s="630" t="s">
        <v>2066</v>
      </c>
    </row>
    <row r="58" spans="1:10" x14ac:dyDescent="0.45">
      <c r="A58" s="627" t="s">
        <v>284</v>
      </c>
      <c r="B58" s="627" t="s">
        <v>285</v>
      </c>
      <c r="C58" s="627" t="s">
        <v>1325</v>
      </c>
      <c r="D58" s="627" t="s">
        <v>411</v>
      </c>
      <c r="E58" s="628" t="s">
        <v>1516</v>
      </c>
      <c r="F58" s="628" t="s">
        <v>411</v>
      </c>
      <c r="G58" s="627">
        <v>15339</v>
      </c>
      <c r="H58" s="627" t="s">
        <v>71</v>
      </c>
      <c r="I58" s="627">
        <v>1</v>
      </c>
      <c r="J58" s="630" t="s">
        <v>2066</v>
      </c>
    </row>
    <row r="59" spans="1:10" x14ac:dyDescent="0.45">
      <c r="A59" s="627" t="s">
        <v>284</v>
      </c>
      <c r="B59" s="627" t="s">
        <v>285</v>
      </c>
      <c r="C59" s="627" t="s">
        <v>1324</v>
      </c>
      <c r="D59" s="627" t="s">
        <v>287</v>
      </c>
      <c r="E59" s="628" t="s">
        <v>1393</v>
      </c>
      <c r="F59" s="628" t="s">
        <v>287</v>
      </c>
      <c r="G59" s="627">
        <v>10890</v>
      </c>
      <c r="H59" s="627" t="s">
        <v>71</v>
      </c>
      <c r="I59" s="627">
        <v>1</v>
      </c>
      <c r="J59" s="630" t="s">
        <v>2066</v>
      </c>
    </row>
    <row r="60" spans="1:10" x14ac:dyDescent="0.45">
      <c r="A60" s="627" t="s">
        <v>284</v>
      </c>
      <c r="B60" s="627" t="s">
        <v>285</v>
      </c>
      <c r="C60" s="627" t="s">
        <v>1325</v>
      </c>
      <c r="D60" s="627" t="s">
        <v>419</v>
      </c>
      <c r="E60" s="628" t="s">
        <v>1529</v>
      </c>
      <c r="F60" s="628" t="s">
        <v>419</v>
      </c>
      <c r="G60" s="627">
        <v>15404</v>
      </c>
      <c r="H60" s="627" t="s">
        <v>71</v>
      </c>
      <c r="I60" s="627">
        <v>1</v>
      </c>
      <c r="J60" s="630" t="s">
        <v>2066</v>
      </c>
    </row>
    <row r="61" spans="1:10" x14ac:dyDescent="0.45">
      <c r="A61" s="627" t="s">
        <v>284</v>
      </c>
      <c r="B61" s="627" t="s">
        <v>285</v>
      </c>
      <c r="C61" s="627" t="s">
        <v>1329</v>
      </c>
      <c r="D61" s="627" t="s">
        <v>428</v>
      </c>
      <c r="E61" s="628" t="s">
        <v>1539</v>
      </c>
      <c r="F61" s="628" t="s">
        <v>428</v>
      </c>
      <c r="G61" s="627">
        <v>15502</v>
      </c>
      <c r="H61" s="627" t="s">
        <v>71</v>
      </c>
      <c r="I61" s="627">
        <v>1</v>
      </c>
      <c r="J61" s="630" t="s">
        <v>2066</v>
      </c>
    </row>
    <row r="62" spans="1:10" x14ac:dyDescent="0.45">
      <c r="A62" s="627" t="s">
        <v>284</v>
      </c>
      <c r="B62" s="627" t="s">
        <v>312</v>
      </c>
      <c r="C62" s="627" t="s">
        <v>1322</v>
      </c>
      <c r="D62" s="627" t="s">
        <v>313</v>
      </c>
      <c r="E62" s="628" t="s">
        <v>1410</v>
      </c>
      <c r="F62" s="628" t="s">
        <v>1411</v>
      </c>
      <c r="G62" s="627">
        <v>14404</v>
      </c>
      <c r="H62" s="627" t="s">
        <v>71</v>
      </c>
      <c r="I62" s="627">
        <v>0</v>
      </c>
      <c r="J62" s="630" t="s">
        <v>2066</v>
      </c>
    </row>
    <row r="63" spans="1:10" x14ac:dyDescent="0.45">
      <c r="A63" s="627" t="s">
        <v>284</v>
      </c>
      <c r="B63" s="627" t="s">
        <v>353</v>
      </c>
      <c r="C63" s="627" t="s">
        <v>1317</v>
      </c>
      <c r="D63" s="627" t="s">
        <v>354</v>
      </c>
      <c r="E63" s="628" t="s">
        <v>1450</v>
      </c>
      <c r="F63" s="628" t="s">
        <v>354</v>
      </c>
      <c r="G63" s="627">
        <v>14659</v>
      </c>
      <c r="H63" s="627" t="s">
        <v>71</v>
      </c>
      <c r="I63" s="627">
        <v>0</v>
      </c>
      <c r="J63" s="630" t="s">
        <v>2066</v>
      </c>
    </row>
    <row r="64" spans="1:10" x14ac:dyDescent="0.45">
      <c r="A64" s="627" t="s">
        <v>284</v>
      </c>
      <c r="B64" s="627" t="s">
        <v>312</v>
      </c>
      <c r="C64" s="627" t="s">
        <v>1323</v>
      </c>
      <c r="D64" s="627" t="s">
        <v>365</v>
      </c>
      <c r="E64" s="628" t="s">
        <v>1461</v>
      </c>
      <c r="F64" s="628" t="s">
        <v>365</v>
      </c>
      <c r="G64" s="627">
        <v>14869</v>
      </c>
      <c r="H64" s="627" t="s">
        <v>71</v>
      </c>
      <c r="I64" s="627">
        <v>0</v>
      </c>
      <c r="J64" s="630" t="s">
        <v>2066</v>
      </c>
    </row>
    <row r="65" spans="1:10" x14ac:dyDescent="0.45">
      <c r="A65" s="627" t="s">
        <v>284</v>
      </c>
      <c r="B65" s="627" t="s">
        <v>353</v>
      </c>
      <c r="C65" s="627" t="s">
        <v>1318</v>
      </c>
      <c r="D65" s="627" t="s">
        <v>374</v>
      </c>
      <c r="E65" s="628" t="s">
        <v>1473</v>
      </c>
      <c r="F65" s="628" t="s">
        <v>374</v>
      </c>
      <c r="G65" s="627">
        <v>15007</v>
      </c>
      <c r="H65" s="627" t="s">
        <v>71</v>
      </c>
      <c r="I65" s="627">
        <v>0</v>
      </c>
      <c r="J65" s="630" t="s">
        <v>2066</v>
      </c>
    </row>
    <row r="66" spans="1:10" x14ac:dyDescent="0.45">
      <c r="A66" s="627" t="s">
        <v>284</v>
      </c>
      <c r="B66" s="627" t="s">
        <v>353</v>
      </c>
      <c r="C66" s="627" t="s">
        <v>1319</v>
      </c>
      <c r="D66" s="627" t="s">
        <v>378</v>
      </c>
      <c r="E66" s="628" t="s">
        <v>1477</v>
      </c>
      <c r="F66" s="628" t="s">
        <v>378</v>
      </c>
      <c r="G66" s="627">
        <v>15035</v>
      </c>
      <c r="H66" s="627" t="s">
        <v>71</v>
      </c>
      <c r="I66" s="627">
        <v>0</v>
      </c>
      <c r="J66" s="630" t="s">
        <v>2066</v>
      </c>
    </row>
    <row r="67" spans="1:10" x14ac:dyDescent="0.45">
      <c r="A67" s="627" t="s">
        <v>284</v>
      </c>
      <c r="B67" s="627" t="s">
        <v>285</v>
      </c>
      <c r="C67" s="627" t="s">
        <v>1324</v>
      </c>
      <c r="D67" s="627" t="s">
        <v>286</v>
      </c>
      <c r="E67" s="628" t="s">
        <v>1392</v>
      </c>
      <c r="F67" s="628" t="s">
        <v>286</v>
      </c>
      <c r="G67" s="627">
        <v>10672</v>
      </c>
      <c r="H67" s="627" t="s">
        <v>71</v>
      </c>
      <c r="I67" s="627">
        <v>0</v>
      </c>
      <c r="J67" s="630" t="s">
        <v>2066</v>
      </c>
    </row>
    <row r="68" spans="1:10" x14ac:dyDescent="0.45">
      <c r="A68" s="627" t="s">
        <v>284</v>
      </c>
      <c r="B68" s="627" t="s">
        <v>353</v>
      </c>
      <c r="C68" s="627" t="s">
        <v>1318</v>
      </c>
      <c r="D68" s="627" t="s">
        <v>388</v>
      </c>
      <c r="E68" s="628" t="s">
        <v>1489</v>
      </c>
      <c r="F68" s="628" t="s">
        <v>388</v>
      </c>
      <c r="G68" s="627">
        <v>15152</v>
      </c>
      <c r="H68" s="627" t="s">
        <v>71</v>
      </c>
      <c r="I68" s="627">
        <v>0</v>
      </c>
      <c r="J68" s="630" t="s">
        <v>2066</v>
      </c>
    </row>
    <row r="69" spans="1:10" x14ac:dyDescent="0.45">
      <c r="A69" s="627" t="s">
        <v>284</v>
      </c>
      <c r="B69" s="627" t="s">
        <v>285</v>
      </c>
      <c r="C69" s="627" t="s">
        <v>1325</v>
      </c>
      <c r="D69" s="627" t="s">
        <v>390</v>
      </c>
      <c r="E69" s="628" t="s">
        <v>1491</v>
      </c>
      <c r="F69" s="628" t="s">
        <v>390</v>
      </c>
      <c r="G69" s="627">
        <v>15170</v>
      </c>
      <c r="H69" s="627" t="s">
        <v>71</v>
      </c>
      <c r="I69" s="627">
        <v>0</v>
      </c>
      <c r="J69" s="630" t="s">
        <v>2066</v>
      </c>
    </row>
    <row r="70" spans="1:10" x14ac:dyDescent="0.45">
      <c r="A70" s="627" t="s">
        <v>284</v>
      </c>
      <c r="B70" s="627" t="s">
        <v>312</v>
      </c>
      <c r="C70" s="627" t="s">
        <v>1321</v>
      </c>
      <c r="D70" s="627" t="s">
        <v>397</v>
      </c>
      <c r="E70" s="628" t="s">
        <v>1501</v>
      </c>
      <c r="F70" s="628" t="s">
        <v>397</v>
      </c>
      <c r="G70" s="627">
        <v>15253</v>
      </c>
      <c r="H70" s="627" t="s">
        <v>71</v>
      </c>
      <c r="I70" s="627">
        <v>0</v>
      </c>
      <c r="J70" s="630" t="s">
        <v>2066</v>
      </c>
    </row>
    <row r="71" spans="1:10" x14ac:dyDescent="0.45">
      <c r="A71" s="627" t="s">
        <v>284</v>
      </c>
      <c r="B71" s="627" t="s">
        <v>285</v>
      </c>
      <c r="C71" s="627" t="s">
        <v>1326</v>
      </c>
      <c r="D71" s="627" t="s">
        <v>398</v>
      </c>
      <c r="E71" s="628" t="s">
        <v>1502</v>
      </c>
      <c r="F71" s="628" t="s">
        <v>398</v>
      </c>
      <c r="G71" s="627">
        <v>15261</v>
      </c>
      <c r="H71" s="629" t="s">
        <v>691</v>
      </c>
      <c r="I71" s="627">
        <v>0</v>
      </c>
      <c r="J71" s="630" t="s">
        <v>2066</v>
      </c>
    </row>
    <row r="72" spans="1:10" x14ac:dyDescent="0.45">
      <c r="A72" s="627" t="s">
        <v>284</v>
      </c>
      <c r="B72" s="627" t="s">
        <v>353</v>
      </c>
      <c r="C72" s="627" t="s">
        <v>1320</v>
      </c>
      <c r="D72" s="627" t="s">
        <v>412</v>
      </c>
      <c r="E72" s="628" t="s">
        <v>1517</v>
      </c>
      <c r="F72" s="628" t="s">
        <v>412</v>
      </c>
      <c r="G72" s="627">
        <v>15349</v>
      </c>
      <c r="H72" s="627" t="s">
        <v>71</v>
      </c>
      <c r="I72" s="627">
        <v>0</v>
      </c>
      <c r="J72" s="630" t="s">
        <v>2066</v>
      </c>
    </row>
    <row r="73" spans="1:10" x14ac:dyDescent="0.45">
      <c r="A73" s="627" t="s">
        <v>284</v>
      </c>
      <c r="B73" s="627" t="s">
        <v>285</v>
      </c>
      <c r="C73" s="627" t="s">
        <v>1328</v>
      </c>
      <c r="D73" s="627" t="s">
        <v>420</v>
      </c>
      <c r="E73" s="628" t="s">
        <v>1530</v>
      </c>
      <c r="F73" s="628" t="s">
        <v>420</v>
      </c>
      <c r="G73" s="627">
        <v>15417</v>
      </c>
      <c r="H73" s="627" t="s">
        <v>71</v>
      </c>
      <c r="I73" s="627">
        <v>0</v>
      </c>
      <c r="J73" s="630" t="s">
        <v>2066</v>
      </c>
    </row>
    <row r="74" spans="1:10" x14ac:dyDescent="0.45">
      <c r="A74" s="627" t="s">
        <v>284</v>
      </c>
      <c r="B74" s="627" t="s">
        <v>353</v>
      </c>
      <c r="C74" s="627" t="s">
        <v>1321</v>
      </c>
      <c r="D74" s="627" t="s">
        <v>460</v>
      </c>
      <c r="E74" s="628" t="s">
        <v>1579</v>
      </c>
      <c r="F74" s="628" t="s">
        <v>460</v>
      </c>
      <c r="G74" s="627">
        <v>17029</v>
      </c>
      <c r="H74" s="627" t="s">
        <v>71</v>
      </c>
      <c r="I74" s="627">
        <v>0</v>
      </c>
      <c r="J74" s="630" t="s">
        <v>2066</v>
      </c>
    </row>
    <row r="75" spans="1:10" x14ac:dyDescent="0.45">
      <c r="A75" s="627" t="s">
        <v>284</v>
      </c>
      <c r="B75" s="627" t="s">
        <v>285</v>
      </c>
      <c r="C75" s="627" t="s">
        <v>1328</v>
      </c>
      <c r="D75" s="627" t="s">
        <v>432</v>
      </c>
      <c r="E75" s="628" t="s">
        <v>1544</v>
      </c>
      <c r="F75" s="628" t="s">
        <v>432</v>
      </c>
      <c r="G75" s="627">
        <v>15589</v>
      </c>
      <c r="H75" s="627" t="s">
        <v>71</v>
      </c>
      <c r="I75" s="627">
        <v>0</v>
      </c>
      <c r="J75" s="630" t="s">
        <v>2067</v>
      </c>
    </row>
    <row r="76" spans="1:10" x14ac:dyDescent="0.45">
      <c r="A76" s="627" t="s">
        <v>284</v>
      </c>
      <c r="B76" s="627" t="s">
        <v>353</v>
      </c>
      <c r="C76" s="627" t="s">
        <v>1320</v>
      </c>
      <c r="D76" s="627" t="s">
        <v>437</v>
      </c>
      <c r="E76" s="628" t="s">
        <v>1549</v>
      </c>
      <c r="F76" s="628" t="s">
        <v>437</v>
      </c>
      <c r="G76" s="627">
        <v>15646</v>
      </c>
      <c r="H76" s="627" t="s">
        <v>71</v>
      </c>
      <c r="I76" s="627">
        <v>0</v>
      </c>
      <c r="J76" s="630" t="s">
        <v>2067</v>
      </c>
    </row>
    <row r="77" spans="1:10" x14ac:dyDescent="0.45">
      <c r="A77" s="627" t="s">
        <v>284</v>
      </c>
      <c r="B77" s="627" t="s">
        <v>285</v>
      </c>
      <c r="C77" s="627" t="s">
        <v>1330</v>
      </c>
      <c r="D77" s="627" t="s">
        <v>824</v>
      </c>
      <c r="E77" s="628" t="s">
        <v>1580</v>
      </c>
      <c r="F77" s="628" t="s">
        <v>824</v>
      </c>
      <c r="G77" s="627">
        <v>17032</v>
      </c>
      <c r="H77" s="627" t="s">
        <v>691</v>
      </c>
      <c r="I77" s="627">
        <v>0</v>
      </c>
      <c r="J77" s="630" t="s">
        <v>2067</v>
      </c>
    </row>
    <row r="78" spans="1:10" x14ac:dyDescent="0.45">
      <c r="A78" s="627" t="s">
        <v>221</v>
      </c>
      <c r="B78" s="627" t="s">
        <v>288</v>
      </c>
      <c r="C78" s="627" t="s">
        <v>1356</v>
      </c>
      <c r="D78" s="627" t="s">
        <v>464</v>
      </c>
      <c r="E78" s="628" t="s">
        <v>1590</v>
      </c>
      <c r="F78" s="628" t="s">
        <v>464</v>
      </c>
      <c r="G78" s="627">
        <v>18009</v>
      </c>
      <c r="H78" s="627" t="s">
        <v>71</v>
      </c>
      <c r="I78" s="627">
        <v>1</v>
      </c>
      <c r="J78" s="630" t="s">
        <v>2068</v>
      </c>
    </row>
    <row r="79" spans="1:10" x14ac:dyDescent="0.45">
      <c r="A79" s="627" t="s">
        <v>221</v>
      </c>
      <c r="B79" s="627" t="s">
        <v>299</v>
      </c>
      <c r="C79" s="627" t="s">
        <v>1364</v>
      </c>
      <c r="D79" s="627" t="s">
        <v>301</v>
      </c>
      <c r="E79" s="628" t="s">
        <v>1401</v>
      </c>
      <c r="F79" s="628" t="s">
        <v>301</v>
      </c>
      <c r="G79" s="627">
        <v>14224</v>
      </c>
      <c r="H79" s="627" t="s">
        <v>71</v>
      </c>
      <c r="I79" s="627">
        <v>1</v>
      </c>
      <c r="J79" s="630" t="s">
        <v>2067</v>
      </c>
    </row>
    <row r="80" spans="1:10" x14ac:dyDescent="0.45">
      <c r="A80" s="627" t="s">
        <v>221</v>
      </c>
      <c r="B80" s="627" t="s">
        <v>288</v>
      </c>
      <c r="C80" s="627" t="s">
        <v>1356</v>
      </c>
      <c r="D80" s="627" t="s">
        <v>310</v>
      </c>
      <c r="E80" s="628" t="s">
        <v>1408</v>
      </c>
      <c r="F80" s="628" t="s">
        <v>310</v>
      </c>
      <c r="G80" s="627">
        <v>14263</v>
      </c>
      <c r="H80" s="627" t="s">
        <v>71</v>
      </c>
      <c r="I80" s="627">
        <v>1</v>
      </c>
      <c r="J80" s="630" t="s">
        <v>2068</v>
      </c>
    </row>
    <row r="81" spans="1:10" x14ac:dyDescent="0.45">
      <c r="A81" s="627" t="s">
        <v>221</v>
      </c>
      <c r="B81" s="627" t="s">
        <v>299</v>
      </c>
      <c r="C81" s="627" t="s">
        <v>1365</v>
      </c>
      <c r="D81" s="627" t="s">
        <v>314</v>
      </c>
      <c r="E81" s="628" t="s">
        <v>1414</v>
      </c>
      <c r="F81" s="628" t="s">
        <v>314</v>
      </c>
      <c r="G81" s="627">
        <v>14424</v>
      </c>
      <c r="H81" s="627" t="s">
        <v>71</v>
      </c>
      <c r="I81" s="627">
        <v>1</v>
      </c>
      <c r="J81" s="630" t="s">
        <v>2067</v>
      </c>
    </row>
    <row r="82" spans="1:10" x14ac:dyDescent="0.45">
      <c r="A82" s="627" t="s">
        <v>221</v>
      </c>
      <c r="B82" s="627" t="s">
        <v>229</v>
      </c>
      <c r="C82" s="627" t="s">
        <v>1371</v>
      </c>
      <c r="D82" s="627" t="s">
        <v>317</v>
      </c>
      <c r="E82" s="628" t="s">
        <v>1416</v>
      </c>
      <c r="F82" s="628" t="s">
        <v>317</v>
      </c>
      <c r="G82" s="627">
        <v>14426</v>
      </c>
      <c r="H82" s="627" t="s">
        <v>71</v>
      </c>
      <c r="I82" s="627">
        <v>1</v>
      </c>
      <c r="J82" s="630" t="s">
        <v>2070</v>
      </c>
    </row>
    <row r="83" spans="1:10" x14ac:dyDescent="0.45">
      <c r="A83" s="627" t="s">
        <v>221</v>
      </c>
      <c r="B83" s="627" t="s">
        <v>222</v>
      </c>
      <c r="C83" s="627" t="s">
        <v>1345</v>
      </c>
      <c r="D83" s="627" t="s">
        <v>318</v>
      </c>
      <c r="E83" s="628" t="s">
        <v>1417</v>
      </c>
      <c r="F83" s="628" t="s">
        <v>318</v>
      </c>
      <c r="G83" s="627">
        <v>14431</v>
      </c>
      <c r="H83" s="627" t="s">
        <v>71</v>
      </c>
      <c r="I83" s="627">
        <v>1</v>
      </c>
      <c r="J83" s="630" t="s">
        <v>2073</v>
      </c>
    </row>
    <row r="84" spans="1:10" x14ac:dyDescent="0.45">
      <c r="A84" s="627" t="s">
        <v>221</v>
      </c>
      <c r="B84" s="627" t="s">
        <v>299</v>
      </c>
      <c r="C84" s="627" t="s">
        <v>1359</v>
      </c>
      <c r="D84" s="627" t="s">
        <v>325</v>
      </c>
      <c r="E84" s="628" t="s">
        <v>1421</v>
      </c>
      <c r="F84" s="628" t="s">
        <v>325</v>
      </c>
      <c r="G84" s="627">
        <v>14458</v>
      </c>
      <c r="H84" s="627" t="s">
        <v>71</v>
      </c>
      <c r="I84" s="627">
        <v>1</v>
      </c>
      <c r="J84" s="630" t="s">
        <v>2067</v>
      </c>
    </row>
    <row r="85" spans="1:10" x14ac:dyDescent="0.45">
      <c r="A85" s="627" t="s">
        <v>221</v>
      </c>
      <c r="B85" s="627" t="s">
        <v>288</v>
      </c>
      <c r="C85" s="627" t="s">
        <v>1356</v>
      </c>
      <c r="D85" s="627" t="s">
        <v>289</v>
      </c>
      <c r="E85" s="628" t="s">
        <v>1394</v>
      </c>
      <c r="F85" s="628" t="s">
        <v>1395</v>
      </c>
      <c r="G85" s="627">
        <v>14177</v>
      </c>
      <c r="H85" s="627" t="s">
        <v>71</v>
      </c>
      <c r="I85" s="627">
        <v>1</v>
      </c>
      <c r="J85" s="630" t="s">
        <v>2068</v>
      </c>
    </row>
    <row r="86" spans="1:10" x14ac:dyDescent="0.45">
      <c r="A86" s="627" t="s">
        <v>221</v>
      </c>
      <c r="B86" s="627" t="s">
        <v>224</v>
      </c>
      <c r="C86" s="627" t="s">
        <v>1348</v>
      </c>
      <c r="D86" s="627" t="s">
        <v>225</v>
      </c>
      <c r="E86" s="628" t="s">
        <v>1435</v>
      </c>
      <c r="F86" s="628" t="s">
        <v>1436</v>
      </c>
      <c r="G86" s="627">
        <v>14551</v>
      </c>
      <c r="H86" s="627" t="s">
        <v>71</v>
      </c>
      <c r="I86" s="627">
        <v>1</v>
      </c>
      <c r="J86" s="630" t="s">
        <v>2069</v>
      </c>
    </row>
    <row r="87" spans="1:10" x14ac:dyDescent="0.45">
      <c r="A87" s="627" t="s">
        <v>221</v>
      </c>
      <c r="B87" s="627" t="s">
        <v>227</v>
      </c>
      <c r="C87" s="627" t="s">
        <v>1368</v>
      </c>
      <c r="D87" s="627" t="s">
        <v>332</v>
      </c>
      <c r="E87" s="628" t="s">
        <v>1428</v>
      </c>
      <c r="F87" s="628" t="s">
        <v>1429</v>
      </c>
      <c r="G87" s="627">
        <v>14498</v>
      </c>
      <c r="H87" s="627" t="s">
        <v>71</v>
      </c>
      <c r="I87" s="627">
        <v>1</v>
      </c>
      <c r="J87" s="630" t="s">
        <v>2072</v>
      </c>
    </row>
    <row r="88" spans="1:10" x14ac:dyDescent="0.45">
      <c r="A88" s="627" t="s">
        <v>221</v>
      </c>
      <c r="B88" s="627" t="s">
        <v>315</v>
      </c>
      <c r="C88" s="627" t="s">
        <v>1332</v>
      </c>
      <c r="D88" s="627" t="s">
        <v>334</v>
      </c>
      <c r="E88" s="628" t="s">
        <v>1431</v>
      </c>
      <c r="F88" s="628" t="s">
        <v>334</v>
      </c>
      <c r="G88" s="627">
        <v>14510</v>
      </c>
      <c r="H88" s="627" t="s">
        <v>71</v>
      </c>
      <c r="I88" s="627">
        <v>1</v>
      </c>
      <c r="J88" s="630" t="s">
        <v>2068</v>
      </c>
    </row>
    <row r="89" spans="1:10" x14ac:dyDescent="0.45">
      <c r="A89" s="627" t="s">
        <v>221</v>
      </c>
      <c r="B89" s="627" t="s">
        <v>231</v>
      </c>
      <c r="C89" s="627" t="s">
        <v>1368</v>
      </c>
      <c r="D89" s="627" t="s">
        <v>345</v>
      </c>
      <c r="E89" s="628" t="s">
        <v>1444</v>
      </c>
      <c r="F89" s="628" t="s">
        <v>345</v>
      </c>
      <c r="G89" s="627">
        <v>14606</v>
      </c>
      <c r="H89" s="627" t="s">
        <v>71</v>
      </c>
      <c r="I89" s="627">
        <v>1</v>
      </c>
      <c r="J89" s="630" t="s">
        <v>2070</v>
      </c>
    </row>
    <row r="90" spans="1:10" x14ac:dyDescent="0.45">
      <c r="A90" s="627" t="s">
        <v>221</v>
      </c>
      <c r="B90" s="627" t="s">
        <v>350</v>
      </c>
      <c r="C90" s="627" t="s">
        <v>1378</v>
      </c>
      <c r="D90" s="627" t="s">
        <v>351</v>
      </c>
      <c r="E90" s="628" t="s">
        <v>1448</v>
      </c>
      <c r="F90" s="628" t="s">
        <v>351</v>
      </c>
      <c r="G90" s="627">
        <v>14611</v>
      </c>
      <c r="H90" s="627" t="s">
        <v>71</v>
      </c>
      <c r="I90" s="627">
        <v>1</v>
      </c>
      <c r="J90" s="630" t="s">
        <v>2072</v>
      </c>
    </row>
    <row r="91" spans="1:10" x14ac:dyDescent="0.45">
      <c r="A91" s="627" t="s">
        <v>221</v>
      </c>
      <c r="B91" s="627" t="s">
        <v>227</v>
      </c>
      <c r="C91" s="627" t="s">
        <v>1368</v>
      </c>
      <c r="D91" s="627" t="s">
        <v>356</v>
      </c>
      <c r="E91" s="628" t="s">
        <v>1452</v>
      </c>
      <c r="F91" s="628" t="s">
        <v>356</v>
      </c>
      <c r="G91" s="627">
        <v>14733</v>
      </c>
      <c r="H91" s="627" t="s">
        <v>71</v>
      </c>
      <c r="I91" s="627">
        <v>1</v>
      </c>
      <c r="J91" s="630" t="s">
        <v>2072</v>
      </c>
    </row>
    <row r="92" spans="1:10" x14ac:dyDescent="0.45">
      <c r="A92" s="627" t="s">
        <v>221</v>
      </c>
      <c r="B92" s="627" t="s">
        <v>224</v>
      </c>
      <c r="C92" s="627" t="s">
        <v>1347</v>
      </c>
      <c r="D92" s="627" t="s">
        <v>357</v>
      </c>
      <c r="E92" s="628" t="s">
        <v>1454</v>
      </c>
      <c r="F92" s="628" t="s">
        <v>357</v>
      </c>
      <c r="G92" s="627">
        <v>14801</v>
      </c>
      <c r="H92" s="627" t="s">
        <v>71</v>
      </c>
      <c r="I92" s="627">
        <v>1</v>
      </c>
      <c r="J92" s="630" t="s">
        <v>2069</v>
      </c>
    </row>
    <row r="93" spans="1:10" x14ac:dyDescent="0.45">
      <c r="A93" s="627" t="s">
        <v>221</v>
      </c>
      <c r="B93" s="627" t="s">
        <v>359</v>
      </c>
      <c r="C93" s="627" t="s">
        <v>1341</v>
      </c>
      <c r="D93" s="627" t="s">
        <v>360</v>
      </c>
      <c r="E93" s="628" t="s">
        <v>1456</v>
      </c>
      <c r="F93" s="628" t="s">
        <v>360</v>
      </c>
      <c r="G93" s="627">
        <v>14836</v>
      </c>
      <c r="H93" s="627" t="s">
        <v>71</v>
      </c>
      <c r="I93" s="627">
        <v>1</v>
      </c>
      <c r="J93" s="630" t="s">
        <v>2073</v>
      </c>
    </row>
    <row r="94" spans="1:10" x14ac:dyDescent="0.45">
      <c r="A94" s="627" t="s">
        <v>221</v>
      </c>
      <c r="B94" s="627" t="s">
        <v>359</v>
      </c>
      <c r="C94" s="627" t="s">
        <v>1342</v>
      </c>
      <c r="D94" s="627" t="s">
        <v>366</v>
      </c>
      <c r="E94" s="628" t="s">
        <v>1464</v>
      </c>
      <c r="F94" s="628" t="s">
        <v>1465</v>
      </c>
      <c r="G94" s="627">
        <v>14924</v>
      </c>
      <c r="H94" s="627" t="s">
        <v>71</v>
      </c>
      <c r="I94" s="627">
        <v>1</v>
      </c>
      <c r="J94" s="630" t="s">
        <v>2073</v>
      </c>
    </row>
    <row r="95" spans="1:10" x14ac:dyDescent="0.45">
      <c r="A95" s="627" t="s">
        <v>221</v>
      </c>
      <c r="B95" s="627" t="s">
        <v>338</v>
      </c>
      <c r="C95" s="627" t="s">
        <v>1338</v>
      </c>
      <c r="D95" s="627" t="s">
        <v>459</v>
      </c>
      <c r="E95" s="628" t="s">
        <v>1578</v>
      </c>
      <c r="F95" s="628" t="s">
        <v>459</v>
      </c>
      <c r="G95" s="627">
        <v>16683</v>
      </c>
      <c r="H95" s="627" t="s">
        <v>71</v>
      </c>
      <c r="I95" s="627">
        <v>1</v>
      </c>
      <c r="J95" s="630" t="s">
        <v>2073</v>
      </c>
    </row>
    <row r="96" spans="1:10" x14ac:dyDescent="0.45">
      <c r="A96" s="627" t="s">
        <v>221</v>
      </c>
      <c r="B96" s="627" t="s">
        <v>288</v>
      </c>
      <c r="C96" s="627" t="s">
        <v>1361</v>
      </c>
      <c r="D96" s="627" t="s">
        <v>375</v>
      </c>
      <c r="E96" s="628" t="s">
        <v>1474</v>
      </c>
      <c r="F96" s="628" t="s">
        <v>375</v>
      </c>
      <c r="G96" s="627">
        <v>15008</v>
      </c>
      <c r="H96" s="627" t="s">
        <v>71</v>
      </c>
      <c r="I96" s="627">
        <v>1</v>
      </c>
      <c r="J96" s="630" t="s">
        <v>2068</v>
      </c>
    </row>
    <row r="97" spans="1:10" x14ac:dyDescent="0.45">
      <c r="A97" s="627" t="s">
        <v>221</v>
      </c>
      <c r="B97" s="627" t="s">
        <v>288</v>
      </c>
      <c r="C97" s="627" t="s">
        <v>1356</v>
      </c>
      <c r="D97" s="627" t="s">
        <v>376</v>
      </c>
      <c r="E97" s="628" t="s">
        <v>1475</v>
      </c>
      <c r="F97" s="628" t="s">
        <v>376</v>
      </c>
      <c r="G97" s="627">
        <v>15009</v>
      </c>
      <c r="H97" s="627" t="s">
        <v>71</v>
      </c>
      <c r="I97" s="627">
        <v>1</v>
      </c>
      <c r="J97" s="630" t="s">
        <v>2068</v>
      </c>
    </row>
    <row r="98" spans="1:10" x14ac:dyDescent="0.45">
      <c r="A98" s="627" t="s">
        <v>221</v>
      </c>
      <c r="B98" s="627" t="s">
        <v>224</v>
      </c>
      <c r="C98" s="627" t="s">
        <v>1350</v>
      </c>
      <c r="D98" s="627" t="s">
        <v>383</v>
      </c>
      <c r="E98" s="628" t="s">
        <v>1482</v>
      </c>
      <c r="F98" s="628" t="s">
        <v>1483</v>
      </c>
      <c r="G98" s="627">
        <v>15108</v>
      </c>
      <c r="H98" s="627" t="s">
        <v>71</v>
      </c>
      <c r="I98" s="627">
        <v>1</v>
      </c>
      <c r="J98" s="630" t="s">
        <v>2069</v>
      </c>
    </row>
    <row r="99" spans="1:10" x14ac:dyDescent="0.45">
      <c r="A99" s="627" t="s">
        <v>221</v>
      </c>
      <c r="B99" s="627" t="s">
        <v>224</v>
      </c>
      <c r="C99" s="627" t="s">
        <v>1351</v>
      </c>
      <c r="D99" s="627" t="s">
        <v>381</v>
      </c>
      <c r="E99" s="628" t="s">
        <v>1480</v>
      </c>
      <c r="F99" s="628" t="s">
        <v>381</v>
      </c>
      <c r="G99" s="627">
        <v>15106</v>
      </c>
      <c r="H99" s="627" t="s">
        <v>71</v>
      </c>
      <c r="I99" s="627">
        <v>1</v>
      </c>
      <c r="J99" s="630" t="s">
        <v>2069</v>
      </c>
    </row>
    <row r="100" spans="1:10" x14ac:dyDescent="0.45">
      <c r="A100" s="627" t="s">
        <v>221</v>
      </c>
      <c r="B100" s="627" t="s">
        <v>229</v>
      </c>
      <c r="C100" s="627" t="s">
        <v>1374</v>
      </c>
      <c r="D100" s="627" t="s">
        <v>389</v>
      </c>
      <c r="E100" s="628" t="s">
        <v>1490</v>
      </c>
      <c r="F100" s="628" t="s">
        <v>389</v>
      </c>
      <c r="G100" s="627">
        <v>15156</v>
      </c>
      <c r="H100" s="627" t="s">
        <v>71</v>
      </c>
      <c r="I100" s="627">
        <v>1</v>
      </c>
      <c r="J100" s="630" t="s">
        <v>2070</v>
      </c>
    </row>
    <row r="101" spans="1:10" x14ac:dyDescent="0.45">
      <c r="A101" s="627" t="s">
        <v>221</v>
      </c>
      <c r="B101" s="627" t="s">
        <v>288</v>
      </c>
      <c r="C101" s="627" t="s">
        <v>1362</v>
      </c>
      <c r="D101" s="627" t="s">
        <v>392</v>
      </c>
      <c r="E101" s="628" t="s">
        <v>1493</v>
      </c>
      <c r="F101" s="628" t="s">
        <v>392</v>
      </c>
      <c r="G101" s="627">
        <v>15188</v>
      </c>
      <c r="H101" s="627" t="s">
        <v>71</v>
      </c>
      <c r="I101" s="627">
        <v>1</v>
      </c>
      <c r="J101" s="630" t="s">
        <v>2068</v>
      </c>
    </row>
    <row r="102" spans="1:10" x14ac:dyDescent="0.45">
      <c r="A102" s="627" t="s">
        <v>221</v>
      </c>
      <c r="B102" s="627" t="s">
        <v>231</v>
      </c>
      <c r="C102" s="627" t="s">
        <v>1376</v>
      </c>
      <c r="D102" s="627" t="s">
        <v>232</v>
      </c>
      <c r="E102" s="628" t="s">
        <v>1496</v>
      </c>
      <c r="F102" s="628" t="s">
        <v>1497</v>
      </c>
      <c r="G102" s="627">
        <v>15200</v>
      </c>
      <c r="H102" s="627" t="s">
        <v>71</v>
      </c>
      <c r="I102" s="627">
        <v>1</v>
      </c>
      <c r="J102" s="630" t="s">
        <v>2070</v>
      </c>
    </row>
    <row r="103" spans="1:10" x14ac:dyDescent="0.45">
      <c r="A103" s="627" t="s">
        <v>221</v>
      </c>
      <c r="B103" s="627" t="s">
        <v>222</v>
      </c>
      <c r="C103" s="627" t="s">
        <v>1346</v>
      </c>
      <c r="D103" s="627" t="s">
        <v>223</v>
      </c>
      <c r="E103" s="628" t="s">
        <v>1499</v>
      </c>
      <c r="F103" s="628" t="s">
        <v>223</v>
      </c>
      <c r="G103" s="627">
        <v>15212</v>
      </c>
      <c r="H103" s="627" t="s">
        <v>71</v>
      </c>
      <c r="I103" s="627">
        <v>1</v>
      </c>
      <c r="J103" s="630" t="s">
        <v>2073</v>
      </c>
    </row>
    <row r="104" spans="1:10" x14ac:dyDescent="0.45">
      <c r="A104" s="627" t="s">
        <v>221</v>
      </c>
      <c r="B104" s="627" t="s">
        <v>227</v>
      </c>
      <c r="C104" s="627" t="s">
        <v>1368</v>
      </c>
      <c r="D104" s="627" t="s">
        <v>396</v>
      </c>
      <c r="E104" s="628" t="s">
        <v>1500</v>
      </c>
      <c r="F104" s="628" t="s">
        <v>396</v>
      </c>
      <c r="G104" s="627">
        <v>15232</v>
      </c>
      <c r="H104" s="627" t="s">
        <v>71</v>
      </c>
      <c r="I104" s="627">
        <v>1</v>
      </c>
      <c r="J104" s="630" t="s">
        <v>2072</v>
      </c>
    </row>
    <row r="105" spans="1:10" x14ac:dyDescent="0.45">
      <c r="A105" s="627" t="s">
        <v>221</v>
      </c>
      <c r="B105" s="627" t="s">
        <v>224</v>
      </c>
      <c r="C105" s="627" t="s">
        <v>1349</v>
      </c>
      <c r="D105" s="627" t="s">
        <v>226</v>
      </c>
      <c r="E105" s="628" t="s">
        <v>1504</v>
      </c>
      <c r="F105" s="628" t="s">
        <v>226</v>
      </c>
      <c r="G105" s="627">
        <v>15280</v>
      </c>
      <c r="H105" s="627" t="s">
        <v>71</v>
      </c>
      <c r="I105" s="627">
        <v>1</v>
      </c>
      <c r="J105" s="630" t="s">
        <v>2069</v>
      </c>
    </row>
    <row r="106" spans="1:10" x14ac:dyDescent="0.45">
      <c r="A106" s="627" t="s">
        <v>221</v>
      </c>
      <c r="B106" s="627" t="s">
        <v>227</v>
      </c>
      <c r="C106" s="627" t="s">
        <v>1357</v>
      </c>
      <c r="D106" s="627" t="s">
        <v>401</v>
      </c>
      <c r="E106" s="628" t="s">
        <v>1506</v>
      </c>
      <c r="F106" s="628" t="s">
        <v>401</v>
      </c>
      <c r="G106" s="627">
        <v>15288</v>
      </c>
      <c r="H106" s="627" t="s">
        <v>71</v>
      </c>
      <c r="I106" s="627">
        <v>1</v>
      </c>
      <c r="J106" s="630" t="s">
        <v>2072</v>
      </c>
    </row>
    <row r="107" spans="1:10" x14ac:dyDescent="0.45">
      <c r="A107" s="627" t="s">
        <v>221</v>
      </c>
      <c r="B107" s="627" t="s">
        <v>227</v>
      </c>
      <c r="C107" s="627" t="s">
        <v>1358</v>
      </c>
      <c r="D107" s="627" t="s">
        <v>403</v>
      </c>
      <c r="E107" s="628" t="s">
        <v>1508</v>
      </c>
      <c r="F107" s="628" t="s">
        <v>403</v>
      </c>
      <c r="G107" s="627">
        <v>15290</v>
      </c>
      <c r="H107" s="627" t="s">
        <v>71</v>
      </c>
      <c r="I107" s="627">
        <v>1</v>
      </c>
      <c r="J107" s="630" t="s">
        <v>2072</v>
      </c>
    </row>
    <row r="108" spans="1:10" x14ac:dyDescent="0.45">
      <c r="A108" s="627" t="s">
        <v>221</v>
      </c>
      <c r="B108" s="627" t="s">
        <v>229</v>
      </c>
      <c r="C108" s="627" t="s">
        <v>1371</v>
      </c>
      <c r="D108" s="627" t="s">
        <v>230</v>
      </c>
      <c r="E108" s="628" t="s">
        <v>1519</v>
      </c>
      <c r="F108" s="628" t="s">
        <v>230</v>
      </c>
      <c r="G108" s="627">
        <v>15358</v>
      </c>
      <c r="H108" s="627" t="s">
        <v>71</v>
      </c>
      <c r="I108" s="627">
        <v>1</v>
      </c>
      <c r="J108" s="630" t="s">
        <v>2070</v>
      </c>
    </row>
    <row r="109" spans="1:10" x14ac:dyDescent="0.45">
      <c r="A109" s="627" t="s">
        <v>221</v>
      </c>
      <c r="B109" s="627" t="s">
        <v>227</v>
      </c>
      <c r="C109" s="627" t="s">
        <v>1363</v>
      </c>
      <c r="D109" s="627" t="s">
        <v>228</v>
      </c>
      <c r="E109" s="628" t="s">
        <v>1520</v>
      </c>
      <c r="F109" s="628" t="s">
        <v>1521</v>
      </c>
      <c r="G109" s="627">
        <v>15365</v>
      </c>
      <c r="H109" s="627" t="s">
        <v>71</v>
      </c>
      <c r="I109" s="627">
        <v>1</v>
      </c>
      <c r="J109" s="630" t="s">
        <v>2072</v>
      </c>
    </row>
    <row r="110" spans="1:10" x14ac:dyDescent="0.45">
      <c r="A110" s="627" t="s">
        <v>221</v>
      </c>
      <c r="B110" s="627" t="s">
        <v>359</v>
      </c>
      <c r="C110" s="627" t="s">
        <v>1343</v>
      </c>
      <c r="D110" s="627" t="s">
        <v>418</v>
      </c>
      <c r="E110" s="628" t="s">
        <v>1528</v>
      </c>
      <c r="F110" s="628" t="s">
        <v>418</v>
      </c>
      <c r="G110" s="627">
        <v>15398</v>
      </c>
      <c r="H110" s="627" t="s">
        <v>71</v>
      </c>
      <c r="I110" s="627">
        <v>1</v>
      </c>
      <c r="J110" s="630" t="s">
        <v>2073</v>
      </c>
    </row>
    <row r="111" spans="1:10" x14ac:dyDescent="0.45">
      <c r="A111" s="627" t="s">
        <v>221</v>
      </c>
      <c r="B111" s="627" t="s">
        <v>224</v>
      </c>
      <c r="C111" s="627" t="s">
        <v>1354</v>
      </c>
      <c r="D111" s="627" t="s">
        <v>422</v>
      </c>
      <c r="E111" s="628" t="s">
        <v>1532</v>
      </c>
      <c r="F111" s="628" t="s">
        <v>422</v>
      </c>
      <c r="G111" s="627">
        <v>15447</v>
      </c>
      <c r="H111" s="627" t="s">
        <v>71</v>
      </c>
      <c r="I111" s="627">
        <v>1</v>
      </c>
      <c r="J111" s="630" t="s">
        <v>2069</v>
      </c>
    </row>
    <row r="112" spans="1:10" x14ac:dyDescent="0.45">
      <c r="A112" s="627" t="s">
        <v>221</v>
      </c>
      <c r="B112" s="627" t="s">
        <v>227</v>
      </c>
      <c r="C112" s="627" t="s">
        <v>1370</v>
      </c>
      <c r="D112" s="627" t="s">
        <v>466</v>
      </c>
      <c r="E112" s="628" t="s">
        <v>1600</v>
      </c>
      <c r="F112" s="628" t="s">
        <v>1601</v>
      </c>
      <c r="G112" s="627">
        <v>20137</v>
      </c>
      <c r="H112" s="627" t="s">
        <v>71</v>
      </c>
      <c r="I112" s="627">
        <v>1</v>
      </c>
      <c r="J112" s="630" t="s">
        <v>2072</v>
      </c>
    </row>
    <row r="113" spans="1:10" x14ac:dyDescent="0.45">
      <c r="A113" s="627" t="s">
        <v>221</v>
      </c>
      <c r="B113" s="627" t="s">
        <v>315</v>
      </c>
      <c r="C113" s="627" t="s">
        <v>1335</v>
      </c>
      <c r="D113" s="627" t="s">
        <v>425</v>
      </c>
      <c r="E113" s="628" t="s">
        <v>1536</v>
      </c>
      <c r="F113" s="628" t="s">
        <v>425</v>
      </c>
      <c r="G113" s="627">
        <v>15489</v>
      </c>
      <c r="H113" s="627" t="s">
        <v>71</v>
      </c>
      <c r="I113" s="627">
        <v>1</v>
      </c>
      <c r="J113" s="630" t="s">
        <v>2068</v>
      </c>
    </row>
    <row r="114" spans="1:10" x14ac:dyDescent="0.45">
      <c r="A114" s="627" t="s">
        <v>221</v>
      </c>
      <c r="B114" s="627" t="s">
        <v>231</v>
      </c>
      <c r="C114" s="627" t="s">
        <v>1379</v>
      </c>
      <c r="D114" s="627" t="s">
        <v>427</v>
      </c>
      <c r="E114" s="628" t="s">
        <v>1538</v>
      </c>
      <c r="F114" s="628" t="s">
        <v>427</v>
      </c>
      <c r="G114" s="627">
        <v>15495</v>
      </c>
      <c r="H114" s="627" t="s">
        <v>71</v>
      </c>
      <c r="I114" s="627">
        <v>1</v>
      </c>
      <c r="J114" s="630" t="s">
        <v>2070</v>
      </c>
    </row>
    <row r="115" spans="1:10" x14ac:dyDescent="0.45">
      <c r="A115" s="627" t="s">
        <v>221</v>
      </c>
      <c r="B115" s="627" t="s">
        <v>315</v>
      </c>
      <c r="C115" s="627" t="s">
        <v>1332</v>
      </c>
      <c r="D115" s="627" t="s">
        <v>439</v>
      </c>
      <c r="E115" s="628" t="s">
        <v>1551</v>
      </c>
      <c r="F115" s="628" t="s">
        <v>1552</v>
      </c>
      <c r="G115" s="627">
        <v>15654</v>
      </c>
      <c r="H115" s="627" t="s">
        <v>71</v>
      </c>
      <c r="I115" s="627">
        <v>1</v>
      </c>
      <c r="J115" s="630" t="s">
        <v>2068</v>
      </c>
    </row>
    <row r="116" spans="1:10" x14ac:dyDescent="0.45">
      <c r="A116" s="627" t="s">
        <v>221</v>
      </c>
      <c r="B116" s="627" t="s">
        <v>350</v>
      </c>
      <c r="C116" s="627" t="s">
        <v>1381</v>
      </c>
      <c r="D116" s="627" t="s">
        <v>441</v>
      </c>
      <c r="E116" s="628" t="s">
        <v>1554</v>
      </c>
      <c r="F116" s="628" t="s">
        <v>441</v>
      </c>
      <c r="G116" s="627">
        <v>15678</v>
      </c>
      <c r="H116" s="627" t="s">
        <v>71</v>
      </c>
      <c r="I116" s="627">
        <v>1</v>
      </c>
      <c r="J116" s="630" t="s">
        <v>2072</v>
      </c>
    </row>
    <row r="117" spans="1:10" x14ac:dyDescent="0.45">
      <c r="A117" s="627" t="s">
        <v>221</v>
      </c>
      <c r="B117" s="627" t="s">
        <v>288</v>
      </c>
      <c r="C117" s="627" t="s">
        <v>1356</v>
      </c>
      <c r="D117" s="627" t="s">
        <v>465</v>
      </c>
      <c r="E117" s="628" t="s">
        <v>1596</v>
      </c>
      <c r="F117" s="628" t="s">
        <v>465</v>
      </c>
      <c r="G117" s="627">
        <v>18382</v>
      </c>
      <c r="H117" s="627" t="s">
        <v>71</v>
      </c>
      <c r="I117" s="627">
        <v>0</v>
      </c>
      <c r="J117" s="630" t="s">
        <v>2068</v>
      </c>
    </row>
    <row r="118" spans="1:10" x14ac:dyDescent="0.45">
      <c r="A118" s="627" t="s">
        <v>221</v>
      </c>
      <c r="B118" s="627" t="s">
        <v>227</v>
      </c>
      <c r="C118" s="627" t="s">
        <v>1367</v>
      </c>
      <c r="D118" s="627" t="s">
        <v>295</v>
      </c>
      <c r="E118" s="628" t="s">
        <v>1398</v>
      </c>
      <c r="F118" s="628" t="s">
        <v>295</v>
      </c>
      <c r="G118" s="627">
        <v>14207</v>
      </c>
      <c r="H118" s="627" t="s">
        <v>71</v>
      </c>
      <c r="I118" s="627">
        <v>0</v>
      </c>
      <c r="J118" s="630" t="s">
        <v>2072</v>
      </c>
    </row>
    <row r="119" spans="1:10" x14ac:dyDescent="0.45">
      <c r="A119" s="627" t="s">
        <v>221</v>
      </c>
      <c r="B119" s="627" t="s">
        <v>299</v>
      </c>
      <c r="C119" s="627" t="s">
        <v>1364</v>
      </c>
      <c r="D119" s="627" t="s">
        <v>300</v>
      </c>
      <c r="E119" s="628" t="s">
        <v>1400</v>
      </c>
      <c r="F119" s="628" t="s">
        <v>300</v>
      </c>
      <c r="G119" s="627">
        <v>14223</v>
      </c>
      <c r="H119" s="627" t="s">
        <v>71</v>
      </c>
      <c r="I119" s="627">
        <v>0</v>
      </c>
      <c r="J119" s="630" t="s">
        <v>2067</v>
      </c>
    </row>
    <row r="120" spans="1:10" x14ac:dyDescent="0.45">
      <c r="A120" s="627" t="s">
        <v>221</v>
      </c>
      <c r="B120" s="627" t="s">
        <v>229</v>
      </c>
      <c r="C120" s="627" t="s">
        <v>1371</v>
      </c>
      <c r="D120" s="627" t="s">
        <v>307</v>
      </c>
      <c r="E120" s="628" t="s">
        <v>1405</v>
      </c>
      <c r="F120" s="628" t="s">
        <v>307</v>
      </c>
      <c r="G120" s="627">
        <v>14247</v>
      </c>
      <c r="H120" s="627" t="s">
        <v>691</v>
      </c>
      <c r="I120" s="627">
        <v>0</v>
      </c>
      <c r="J120" s="630" t="s">
        <v>2070</v>
      </c>
    </row>
    <row r="121" spans="1:10" x14ac:dyDescent="0.45">
      <c r="A121" s="627" t="s">
        <v>221</v>
      </c>
      <c r="B121" s="627" t="s">
        <v>227</v>
      </c>
      <c r="C121" s="627" t="s">
        <v>1368</v>
      </c>
      <c r="D121" s="627" t="s">
        <v>690</v>
      </c>
      <c r="E121" s="628" t="s">
        <v>1406</v>
      </c>
      <c r="F121" s="628" t="s">
        <v>690</v>
      </c>
      <c r="G121" s="627">
        <v>14251</v>
      </c>
      <c r="H121" s="627" t="s">
        <v>691</v>
      </c>
      <c r="I121" s="627">
        <v>0</v>
      </c>
      <c r="J121" s="630" t="s">
        <v>2072</v>
      </c>
    </row>
    <row r="122" spans="1:10" x14ac:dyDescent="0.45">
      <c r="A122" s="627" t="s">
        <v>221</v>
      </c>
      <c r="B122" s="627" t="s">
        <v>288</v>
      </c>
      <c r="C122" s="627" t="s">
        <v>1356</v>
      </c>
      <c r="D122" s="627" t="s">
        <v>311</v>
      </c>
      <c r="E122" s="628" t="s">
        <v>1409</v>
      </c>
      <c r="F122" s="628" t="s">
        <v>311</v>
      </c>
      <c r="G122" s="627">
        <v>14265</v>
      </c>
      <c r="H122" s="627" t="s">
        <v>71</v>
      </c>
      <c r="I122" s="627">
        <v>0</v>
      </c>
      <c r="J122" s="630" t="s">
        <v>2068</v>
      </c>
    </row>
    <row r="123" spans="1:10" x14ac:dyDescent="0.45">
      <c r="A123" s="627" t="s">
        <v>221</v>
      </c>
      <c r="B123" s="627" t="s">
        <v>315</v>
      </c>
      <c r="C123" s="627" t="s">
        <v>1331</v>
      </c>
      <c r="D123" s="627" t="s">
        <v>316</v>
      </c>
      <c r="E123" s="628" t="s">
        <v>1415</v>
      </c>
      <c r="F123" s="628" t="s">
        <v>316</v>
      </c>
      <c r="G123" s="627">
        <v>14425</v>
      </c>
      <c r="H123" s="627" t="s">
        <v>71</v>
      </c>
      <c r="I123" s="627">
        <v>0</v>
      </c>
      <c r="J123" s="630" t="s">
        <v>2068</v>
      </c>
    </row>
    <row r="124" spans="1:10" x14ac:dyDescent="0.45">
      <c r="A124" s="627" t="s">
        <v>221</v>
      </c>
      <c r="B124" s="627" t="s">
        <v>288</v>
      </c>
      <c r="C124" s="627" t="s">
        <v>1359</v>
      </c>
      <c r="D124" s="627" t="s">
        <v>461</v>
      </c>
      <c r="E124" s="628" t="s">
        <v>1584</v>
      </c>
      <c r="F124" s="628" t="s">
        <v>1585</v>
      </c>
      <c r="G124" s="627">
        <v>17787</v>
      </c>
      <c r="H124" s="627" t="s">
        <v>71</v>
      </c>
      <c r="I124" s="627">
        <v>0</v>
      </c>
      <c r="J124" s="630" t="s">
        <v>2068</v>
      </c>
    </row>
    <row r="125" spans="1:10" x14ac:dyDescent="0.45">
      <c r="A125" s="627" t="s">
        <v>221</v>
      </c>
      <c r="B125" s="627" t="s">
        <v>315</v>
      </c>
      <c r="C125" s="627" t="s">
        <v>315</v>
      </c>
      <c r="D125" s="627" t="s">
        <v>333</v>
      </c>
      <c r="E125" s="628" t="s">
        <v>1430</v>
      </c>
      <c r="F125" s="628" t="s">
        <v>333</v>
      </c>
      <c r="G125" s="627">
        <v>14508</v>
      </c>
      <c r="H125" s="627" t="s">
        <v>71</v>
      </c>
      <c r="I125" s="627">
        <v>0</v>
      </c>
      <c r="J125" s="630" t="s">
        <v>2068</v>
      </c>
    </row>
    <row r="126" spans="1:10" x14ac:dyDescent="0.45">
      <c r="A126" s="627" t="s">
        <v>221</v>
      </c>
      <c r="B126" s="627" t="s">
        <v>299</v>
      </c>
      <c r="C126" s="627" t="s">
        <v>1365</v>
      </c>
      <c r="D126" s="627" t="s">
        <v>1232</v>
      </c>
      <c r="E126" s="628" t="s">
        <v>1432</v>
      </c>
      <c r="F126" s="628" t="s">
        <v>1232</v>
      </c>
      <c r="G126" s="627">
        <v>14537</v>
      </c>
      <c r="H126" s="627" t="s">
        <v>691</v>
      </c>
      <c r="I126" s="627">
        <v>0</v>
      </c>
      <c r="J126" s="630" t="s">
        <v>2067</v>
      </c>
    </row>
    <row r="127" spans="1:10" x14ac:dyDescent="0.45">
      <c r="A127" s="627" t="s">
        <v>221</v>
      </c>
      <c r="B127" s="627" t="s">
        <v>288</v>
      </c>
      <c r="C127" s="627" t="s">
        <v>1357</v>
      </c>
      <c r="D127" s="627" t="s">
        <v>1233</v>
      </c>
      <c r="E127" s="628" t="s">
        <v>1412</v>
      </c>
      <c r="F127" s="628" t="s">
        <v>1413</v>
      </c>
      <c r="G127" s="627">
        <v>14411</v>
      </c>
      <c r="H127" s="629" t="s">
        <v>691</v>
      </c>
      <c r="I127" s="627">
        <v>0</v>
      </c>
      <c r="J127" s="630" t="s">
        <v>2068</v>
      </c>
    </row>
    <row r="128" spans="1:10" x14ac:dyDescent="0.45">
      <c r="A128" s="627" t="s">
        <v>221</v>
      </c>
      <c r="B128" s="627" t="s">
        <v>222</v>
      </c>
      <c r="C128" s="627" t="s">
        <v>222</v>
      </c>
      <c r="D128" s="627" t="s">
        <v>456</v>
      </c>
      <c r="E128" s="628" t="s">
        <v>1575</v>
      </c>
      <c r="F128" s="628" t="s">
        <v>456</v>
      </c>
      <c r="G128" s="627">
        <v>16413</v>
      </c>
      <c r="H128" s="627" t="s">
        <v>71</v>
      </c>
      <c r="I128" s="627">
        <v>0</v>
      </c>
      <c r="J128" s="630" t="s">
        <v>2073</v>
      </c>
    </row>
    <row r="129" spans="1:10" x14ac:dyDescent="0.45">
      <c r="A129" s="627" t="s">
        <v>221</v>
      </c>
      <c r="B129" s="627" t="s">
        <v>288</v>
      </c>
      <c r="C129" s="627" t="s">
        <v>1360</v>
      </c>
      <c r="D129" s="627" t="s">
        <v>335</v>
      </c>
      <c r="E129" s="628" t="s">
        <v>1433</v>
      </c>
      <c r="F129" s="628" t="s">
        <v>335</v>
      </c>
      <c r="G129" s="627">
        <v>14545</v>
      </c>
      <c r="H129" s="627" t="s">
        <v>71</v>
      </c>
      <c r="I129" s="627">
        <v>0</v>
      </c>
      <c r="J129" s="630" t="s">
        <v>2068</v>
      </c>
    </row>
    <row r="130" spans="1:10" x14ac:dyDescent="0.45">
      <c r="A130" s="627" t="s">
        <v>221</v>
      </c>
      <c r="B130" s="627" t="s">
        <v>315</v>
      </c>
      <c r="C130" s="627" t="s">
        <v>1332</v>
      </c>
      <c r="D130" s="627" t="s">
        <v>336</v>
      </c>
      <c r="E130" s="628" t="s">
        <v>1434</v>
      </c>
      <c r="F130" s="628" t="s">
        <v>336</v>
      </c>
      <c r="G130" s="627">
        <v>14549</v>
      </c>
      <c r="H130" s="627" t="s">
        <v>71</v>
      </c>
      <c r="I130" s="627">
        <v>0</v>
      </c>
      <c r="J130" s="630" t="s">
        <v>2068</v>
      </c>
    </row>
    <row r="131" spans="1:10" x14ac:dyDescent="0.45">
      <c r="A131" s="627" t="s">
        <v>221</v>
      </c>
      <c r="B131" s="627" t="s">
        <v>229</v>
      </c>
      <c r="C131" s="627" t="s">
        <v>1371</v>
      </c>
      <c r="D131" s="627" t="s">
        <v>337</v>
      </c>
      <c r="E131" s="628" t="s">
        <v>1437</v>
      </c>
      <c r="F131" s="628" t="s">
        <v>337</v>
      </c>
      <c r="G131" s="627">
        <v>14552</v>
      </c>
      <c r="H131" s="627" t="s">
        <v>71</v>
      </c>
      <c r="I131" s="627">
        <v>0</v>
      </c>
      <c r="J131" s="630" t="s">
        <v>2070</v>
      </c>
    </row>
    <row r="132" spans="1:10" x14ac:dyDescent="0.45">
      <c r="A132" s="627" t="s">
        <v>221</v>
      </c>
      <c r="B132" s="627" t="s">
        <v>338</v>
      </c>
      <c r="C132" s="627" t="s">
        <v>1336</v>
      </c>
      <c r="D132" s="627" t="s">
        <v>339</v>
      </c>
      <c r="E132" s="628" t="s">
        <v>1438</v>
      </c>
      <c r="F132" s="628" t="s">
        <v>339</v>
      </c>
      <c r="G132" s="627">
        <v>14559</v>
      </c>
      <c r="H132" s="627" t="s">
        <v>71</v>
      </c>
      <c r="I132" s="627">
        <v>0</v>
      </c>
      <c r="J132" s="630" t="s">
        <v>2073</v>
      </c>
    </row>
    <row r="133" spans="1:10" x14ac:dyDescent="0.45">
      <c r="A133" s="627" t="s">
        <v>221</v>
      </c>
      <c r="B133" s="627" t="s">
        <v>227</v>
      </c>
      <c r="C133" s="627" t="s">
        <v>1369</v>
      </c>
      <c r="D133" s="627" t="s">
        <v>342</v>
      </c>
      <c r="E133" s="628" t="s">
        <v>1441</v>
      </c>
      <c r="F133" s="628" t="s">
        <v>342</v>
      </c>
      <c r="G133" s="627">
        <v>14575</v>
      </c>
      <c r="H133" s="627" t="s">
        <v>71</v>
      </c>
      <c r="I133" s="627">
        <v>0</v>
      </c>
      <c r="J133" s="630" t="s">
        <v>2072</v>
      </c>
    </row>
    <row r="134" spans="1:10" x14ac:dyDescent="0.45">
      <c r="A134" s="627" t="s">
        <v>221</v>
      </c>
      <c r="B134" s="627" t="s">
        <v>299</v>
      </c>
      <c r="C134" s="627" t="s">
        <v>1366</v>
      </c>
      <c r="D134" s="627" t="s">
        <v>349</v>
      </c>
      <c r="E134" s="628" t="s">
        <v>1447</v>
      </c>
      <c r="F134" s="628" t="s">
        <v>349</v>
      </c>
      <c r="G134" s="627">
        <v>14610</v>
      </c>
      <c r="H134" s="627" t="s">
        <v>71</v>
      </c>
      <c r="I134" s="627">
        <v>0</v>
      </c>
      <c r="J134" s="630" t="s">
        <v>2067</v>
      </c>
    </row>
    <row r="135" spans="1:10" x14ac:dyDescent="0.45">
      <c r="A135" s="627" t="s">
        <v>221</v>
      </c>
      <c r="B135" s="627" t="s">
        <v>338</v>
      </c>
      <c r="C135" s="627" t="s">
        <v>1337</v>
      </c>
      <c r="D135" s="627" t="s">
        <v>355</v>
      </c>
      <c r="E135" s="628" t="s">
        <v>1451</v>
      </c>
      <c r="F135" s="628" t="s">
        <v>355</v>
      </c>
      <c r="G135" s="627">
        <v>14668</v>
      </c>
      <c r="H135" s="627" t="s">
        <v>71</v>
      </c>
      <c r="I135" s="627">
        <v>0</v>
      </c>
      <c r="J135" s="630" t="s">
        <v>2073</v>
      </c>
    </row>
    <row r="136" spans="1:10" x14ac:dyDescent="0.45">
      <c r="A136" s="627" t="s">
        <v>221</v>
      </c>
      <c r="B136" s="627" t="s">
        <v>315</v>
      </c>
      <c r="C136" s="627" t="s">
        <v>1333</v>
      </c>
      <c r="D136" s="627" t="s">
        <v>358</v>
      </c>
      <c r="E136" s="628" t="s">
        <v>1455</v>
      </c>
      <c r="F136" s="628" t="s">
        <v>358</v>
      </c>
      <c r="G136" s="627">
        <v>14805</v>
      </c>
      <c r="H136" s="627" t="s">
        <v>71</v>
      </c>
      <c r="I136" s="627">
        <v>0</v>
      </c>
      <c r="J136" s="630" t="s">
        <v>2068</v>
      </c>
    </row>
    <row r="137" spans="1:10" x14ac:dyDescent="0.45">
      <c r="A137" s="627" t="s">
        <v>221</v>
      </c>
      <c r="B137" s="627" t="s">
        <v>315</v>
      </c>
      <c r="C137" s="627" t="s">
        <v>1331</v>
      </c>
      <c r="D137" s="627" t="s">
        <v>361</v>
      </c>
      <c r="E137" s="628" t="s">
        <v>1457</v>
      </c>
      <c r="F137" s="628" t="s">
        <v>361</v>
      </c>
      <c r="G137" s="627">
        <v>14845</v>
      </c>
      <c r="H137" s="627" t="s">
        <v>71</v>
      </c>
      <c r="I137" s="627">
        <v>0</v>
      </c>
      <c r="J137" s="630" t="s">
        <v>2068</v>
      </c>
    </row>
    <row r="138" spans="1:10" x14ac:dyDescent="0.45">
      <c r="A138" s="627" t="s">
        <v>221</v>
      </c>
      <c r="B138" s="627" t="s">
        <v>229</v>
      </c>
      <c r="C138" s="627" t="s">
        <v>1372</v>
      </c>
      <c r="D138" s="627" t="s">
        <v>454</v>
      </c>
      <c r="E138" s="628" t="s">
        <v>1572</v>
      </c>
      <c r="F138" s="628" t="s">
        <v>454</v>
      </c>
      <c r="G138" s="627">
        <v>16390</v>
      </c>
      <c r="H138" s="627" t="s">
        <v>71</v>
      </c>
      <c r="I138" s="627">
        <v>0</v>
      </c>
      <c r="J138" s="630" t="s">
        <v>2070</v>
      </c>
    </row>
    <row r="139" spans="1:10" x14ac:dyDescent="0.45">
      <c r="A139" s="627" t="s">
        <v>221</v>
      </c>
      <c r="B139" s="627" t="s">
        <v>224</v>
      </c>
      <c r="C139" s="627" t="s">
        <v>1347</v>
      </c>
      <c r="D139" s="627" t="s">
        <v>462</v>
      </c>
      <c r="E139" s="628" t="s">
        <v>1588</v>
      </c>
      <c r="F139" s="628" t="s">
        <v>462</v>
      </c>
      <c r="G139" s="627">
        <v>17821</v>
      </c>
      <c r="H139" s="627" t="s">
        <v>71</v>
      </c>
      <c r="I139" s="627">
        <v>0</v>
      </c>
      <c r="J139" s="630" t="s">
        <v>2069</v>
      </c>
    </row>
    <row r="140" spans="1:10" x14ac:dyDescent="0.45">
      <c r="A140" s="627" t="s">
        <v>221</v>
      </c>
      <c r="B140" s="627" t="s">
        <v>227</v>
      </c>
      <c r="C140" s="627" t="s">
        <v>1363</v>
      </c>
      <c r="D140" s="627" t="s">
        <v>1231</v>
      </c>
      <c r="E140" s="628" t="s">
        <v>1462</v>
      </c>
      <c r="F140" s="628" t="s">
        <v>1231</v>
      </c>
      <c r="G140" s="627">
        <v>14880</v>
      </c>
      <c r="H140" s="627" t="s">
        <v>691</v>
      </c>
      <c r="I140" s="627">
        <v>0</v>
      </c>
      <c r="J140" s="630" t="s">
        <v>2072</v>
      </c>
    </row>
    <row r="141" spans="1:10" x14ac:dyDescent="0.45">
      <c r="A141" s="627" t="s">
        <v>221</v>
      </c>
      <c r="B141" s="627" t="s">
        <v>231</v>
      </c>
      <c r="C141" s="627" t="s">
        <v>1375</v>
      </c>
      <c r="D141" s="627" t="s">
        <v>1230</v>
      </c>
      <c r="E141" s="628" t="s">
        <v>1463</v>
      </c>
      <c r="F141" s="628" t="s">
        <v>1230</v>
      </c>
      <c r="G141" s="627">
        <v>14922</v>
      </c>
      <c r="H141" s="629" t="s">
        <v>691</v>
      </c>
      <c r="I141" s="627">
        <v>0</v>
      </c>
      <c r="J141" s="630" t="s">
        <v>2070</v>
      </c>
    </row>
    <row r="142" spans="1:10" x14ac:dyDescent="0.45">
      <c r="A142" s="627" t="s">
        <v>221</v>
      </c>
      <c r="B142" s="627" t="s">
        <v>315</v>
      </c>
      <c r="C142" s="627" t="s">
        <v>1334</v>
      </c>
      <c r="D142" s="627" t="s">
        <v>367</v>
      </c>
      <c r="E142" s="628" t="s">
        <v>1466</v>
      </c>
      <c r="F142" s="628" t="s">
        <v>367</v>
      </c>
      <c r="G142" s="627">
        <v>14926</v>
      </c>
      <c r="H142" s="627" t="s">
        <v>71</v>
      </c>
      <c r="I142" s="627">
        <v>0</v>
      </c>
      <c r="J142" s="630" t="s">
        <v>2068</v>
      </c>
    </row>
    <row r="143" spans="1:10" x14ac:dyDescent="0.45">
      <c r="A143" s="627" t="s">
        <v>221</v>
      </c>
      <c r="B143" s="627" t="s">
        <v>288</v>
      </c>
      <c r="C143" s="627" t="s">
        <v>1361</v>
      </c>
      <c r="D143" s="627" t="s">
        <v>789</v>
      </c>
      <c r="E143" s="628" t="s">
        <v>1582</v>
      </c>
      <c r="F143" s="628" t="s">
        <v>789</v>
      </c>
      <c r="G143" s="627">
        <v>17742</v>
      </c>
      <c r="H143" s="629" t="s">
        <v>691</v>
      </c>
      <c r="I143" s="627">
        <v>0</v>
      </c>
      <c r="J143" s="630" t="s">
        <v>2067</v>
      </c>
    </row>
    <row r="144" spans="1:10" x14ac:dyDescent="0.45">
      <c r="A144" s="627" t="s">
        <v>221</v>
      </c>
      <c r="B144" s="627" t="s">
        <v>299</v>
      </c>
      <c r="C144" s="627" t="s">
        <v>1365</v>
      </c>
      <c r="D144" s="627" t="s">
        <v>373</v>
      </c>
      <c r="E144" s="628" t="s">
        <v>1471</v>
      </c>
      <c r="F144" s="628" t="s">
        <v>373</v>
      </c>
      <c r="G144" s="627">
        <v>14954</v>
      </c>
      <c r="H144" s="627" t="s">
        <v>71</v>
      </c>
      <c r="I144" s="627">
        <v>0</v>
      </c>
      <c r="J144" s="630" t="s">
        <v>2067</v>
      </c>
    </row>
    <row r="145" spans="1:10" x14ac:dyDescent="0.45">
      <c r="A145" s="627" t="s">
        <v>221</v>
      </c>
      <c r="B145" s="627" t="s">
        <v>224</v>
      </c>
      <c r="C145" s="627" t="s">
        <v>1349</v>
      </c>
      <c r="D145" s="627" t="s">
        <v>1229</v>
      </c>
      <c r="E145" s="628" t="s">
        <v>1472</v>
      </c>
      <c r="F145" s="628" t="s">
        <v>1229</v>
      </c>
      <c r="G145" s="627">
        <v>15004</v>
      </c>
      <c r="H145" s="629" t="s">
        <v>691</v>
      </c>
      <c r="I145" s="627">
        <v>0</v>
      </c>
      <c r="J145" s="630" t="s">
        <v>2069</v>
      </c>
    </row>
    <row r="146" spans="1:10" x14ac:dyDescent="0.45">
      <c r="A146" s="627" t="s">
        <v>221</v>
      </c>
      <c r="B146" s="627" t="s">
        <v>229</v>
      </c>
      <c r="C146" s="627" t="s">
        <v>1373</v>
      </c>
      <c r="D146" s="627" t="s">
        <v>377</v>
      </c>
      <c r="E146" s="628" t="s">
        <v>1476</v>
      </c>
      <c r="F146" s="628" t="s">
        <v>377</v>
      </c>
      <c r="G146" s="627">
        <v>15013</v>
      </c>
      <c r="H146" s="627" t="s">
        <v>71</v>
      </c>
      <c r="I146" s="627">
        <v>0</v>
      </c>
      <c r="J146" s="630" t="s">
        <v>2070</v>
      </c>
    </row>
    <row r="147" spans="1:10" x14ac:dyDescent="0.45">
      <c r="A147" s="627" t="s">
        <v>221</v>
      </c>
      <c r="B147" s="627" t="s">
        <v>224</v>
      </c>
      <c r="C147" s="627" t="s">
        <v>1351</v>
      </c>
      <c r="D147" s="627" t="s">
        <v>395</v>
      </c>
      <c r="E147" s="628" t="s">
        <v>1498</v>
      </c>
      <c r="F147" s="628" t="s">
        <v>395</v>
      </c>
      <c r="G147" s="627">
        <v>15203</v>
      </c>
      <c r="H147" s="627" t="s">
        <v>71</v>
      </c>
      <c r="I147" s="627">
        <v>0</v>
      </c>
      <c r="J147" s="630" t="s">
        <v>2069</v>
      </c>
    </row>
    <row r="148" spans="1:10" x14ac:dyDescent="0.45">
      <c r="A148" s="627" t="s">
        <v>221</v>
      </c>
      <c r="B148" s="627" t="s">
        <v>338</v>
      </c>
      <c r="C148" s="627" t="s">
        <v>1339</v>
      </c>
      <c r="D148" s="627" t="s">
        <v>825</v>
      </c>
      <c r="E148" s="628" t="s">
        <v>1581</v>
      </c>
      <c r="F148" s="628" t="s">
        <v>825</v>
      </c>
      <c r="G148" s="627">
        <v>17191</v>
      </c>
      <c r="H148" s="627" t="s">
        <v>71</v>
      </c>
      <c r="I148" s="627">
        <v>0</v>
      </c>
      <c r="J148" s="630" t="s">
        <v>2073</v>
      </c>
    </row>
    <row r="149" spans="1:10" x14ac:dyDescent="0.45">
      <c r="A149" s="627" t="s">
        <v>221</v>
      </c>
      <c r="B149" s="627" t="s">
        <v>224</v>
      </c>
      <c r="C149" s="627" t="s">
        <v>1347</v>
      </c>
      <c r="D149" s="627" t="s">
        <v>399</v>
      </c>
      <c r="E149" s="628" t="s">
        <v>1503</v>
      </c>
      <c r="F149" s="628" t="s">
        <v>399</v>
      </c>
      <c r="G149" s="627">
        <v>15272</v>
      </c>
      <c r="H149" s="629" t="s">
        <v>691</v>
      </c>
      <c r="I149" s="627">
        <v>0</v>
      </c>
      <c r="J149" s="630" t="s">
        <v>2069</v>
      </c>
    </row>
    <row r="150" spans="1:10" x14ac:dyDescent="0.45">
      <c r="A150" s="627" t="s">
        <v>221</v>
      </c>
      <c r="B150" s="627" t="s">
        <v>227</v>
      </c>
      <c r="C150" s="627" t="s">
        <v>1363</v>
      </c>
      <c r="D150" s="627" t="s">
        <v>467</v>
      </c>
      <c r="E150" s="628" t="s">
        <v>1602</v>
      </c>
      <c r="F150" s="628" t="s">
        <v>467</v>
      </c>
      <c r="G150" s="627">
        <v>20343</v>
      </c>
      <c r="H150" s="627" t="s">
        <v>71</v>
      </c>
      <c r="I150" s="627">
        <v>0</v>
      </c>
      <c r="J150" s="630" t="s">
        <v>2072</v>
      </c>
    </row>
    <row r="151" spans="1:10" x14ac:dyDescent="0.45">
      <c r="A151" s="627" t="s">
        <v>221</v>
      </c>
      <c r="B151" s="627" t="s">
        <v>288</v>
      </c>
      <c r="C151" s="627" t="s">
        <v>1353</v>
      </c>
      <c r="D151" s="627" t="s">
        <v>400</v>
      </c>
      <c r="E151" s="628" t="s">
        <v>1505</v>
      </c>
      <c r="F151" s="628" t="s">
        <v>400</v>
      </c>
      <c r="G151" s="627">
        <v>15287</v>
      </c>
      <c r="H151" s="627" t="s">
        <v>71</v>
      </c>
      <c r="I151" s="627">
        <v>0</v>
      </c>
      <c r="J151" s="630" t="s">
        <v>2067</v>
      </c>
    </row>
    <row r="152" spans="1:10" x14ac:dyDescent="0.45">
      <c r="A152" s="627" t="s">
        <v>221</v>
      </c>
      <c r="B152" s="627" t="s">
        <v>227</v>
      </c>
      <c r="C152" s="627" t="s">
        <v>1356</v>
      </c>
      <c r="D152" s="627" t="s">
        <v>402</v>
      </c>
      <c r="E152" s="628" t="s">
        <v>1507</v>
      </c>
      <c r="F152" s="628" t="s">
        <v>402</v>
      </c>
      <c r="G152" s="627">
        <v>15289</v>
      </c>
      <c r="H152" s="627" t="s">
        <v>71</v>
      </c>
      <c r="I152" s="627">
        <v>0</v>
      </c>
      <c r="J152" s="630" t="s">
        <v>2072</v>
      </c>
    </row>
    <row r="153" spans="1:10" x14ac:dyDescent="0.45">
      <c r="A153" s="627" t="s">
        <v>221</v>
      </c>
      <c r="B153" s="627" t="s">
        <v>224</v>
      </c>
      <c r="C153" s="627" t="s">
        <v>1351</v>
      </c>
      <c r="D153" s="627" t="s">
        <v>408</v>
      </c>
      <c r="E153" s="628" t="s">
        <v>1513</v>
      </c>
      <c r="F153" s="628" t="s">
        <v>408</v>
      </c>
      <c r="G153" s="627">
        <v>15318</v>
      </c>
      <c r="H153" s="627" t="s">
        <v>71</v>
      </c>
      <c r="I153" s="627">
        <v>0</v>
      </c>
      <c r="J153" s="630" t="s">
        <v>2069</v>
      </c>
    </row>
    <row r="154" spans="1:10" x14ac:dyDescent="0.45">
      <c r="A154" s="627" t="s">
        <v>221</v>
      </c>
      <c r="B154" s="627" t="s">
        <v>229</v>
      </c>
      <c r="C154" s="627" t="s">
        <v>1341</v>
      </c>
      <c r="D154" s="627" t="s">
        <v>410</v>
      </c>
      <c r="E154" s="628" t="s">
        <v>1515</v>
      </c>
      <c r="F154" s="628" t="s">
        <v>410</v>
      </c>
      <c r="G154" s="627">
        <v>15331</v>
      </c>
      <c r="H154" s="627" t="s">
        <v>71</v>
      </c>
      <c r="I154" s="627">
        <v>0</v>
      </c>
      <c r="J154" s="630" t="s">
        <v>2070</v>
      </c>
    </row>
    <row r="155" spans="1:10" x14ac:dyDescent="0.45">
      <c r="A155" s="627" t="s">
        <v>221</v>
      </c>
      <c r="B155" s="627" t="s">
        <v>231</v>
      </c>
      <c r="C155" s="627" t="s">
        <v>1377</v>
      </c>
      <c r="D155" s="627" t="s">
        <v>793</v>
      </c>
      <c r="E155" s="628" t="s">
        <v>1597</v>
      </c>
      <c r="F155" s="628" t="s">
        <v>793</v>
      </c>
      <c r="G155" s="627">
        <v>18599</v>
      </c>
      <c r="H155" s="627" t="s">
        <v>71</v>
      </c>
      <c r="I155" s="627">
        <v>0</v>
      </c>
      <c r="J155" s="630" t="s">
        <v>2070</v>
      </c>
    </row>
    <row r="156" spans="1:10" x14ac:dyDescent="0.45">
      <c r="A156" s="627" t="s">
        <v>221</v>
      </c>
      <c r="B156" s="627" t="s">
        <v>224</v>
      </c>
      <c r="C156" s="627" t="s">
        <v>1352</v>
      </c>
      <c r="D156" s="627" t="s">
        <v>937</v>
      </c>
      <c r="E156" s="628" t="s">
        <v>1598</v>
      </c>
      <c r="F156" s="628" t="s">
        <v>937</v>
      </c>
      <c r="G156" s="627">
        <v>19123</v>
      </c>
      <c r="H156" s="627" t="s">
        <v>71</v>
      </c>
      <c r="I156" s="627">
        <v>0</v>
      </c>
      <c r="J156" s="630" t="s">
        <v>2069</v>
      </c>
    </row>
    <row r="157" spans="1:10" x14ac:dyDescent="0.45">
      <c r="A157" s="627" t="s">
        <v>221</v>
      </c>
      <c r="B157" s="627" t="s">
        <v>222</v>
      </c>
      <c r="C157" s="627" t="s">
        <v>1345</v>
      </c>
      <c r="D157" s="627" t="s">
        <v>414</v>
      </c>
      <c r="E157" s="628" t="s">
        <v>1522</v>
      </c>
      <c r="F157" s="628" t="s">
        <v>414</v>
      </c>
      <c r="G157" s="627">
        <v>15370</v>
      </c>
      <c r="H157" s="627" t="s">
        <v>71</v>
      </c>
      <c r="I157" s="627">
        <v>0</v>
      </c>
      <c r="J157" s="630" t="s">
        <v>2073</v>
      </c>
    </row>
    <row r="158" spans="1:10" x14ac:dyDescent="0.45">
      <c r="A158" s="627" t="s">
        <v>221</v>
      </c>
      <c r="B158" s="627" t="s">
        <v>231</v>
      </c>
      <c r="C158" s="627" t="s">
        <v>1378</v>
      </c>
      <c r="D158" s="627" t="s">
        <v>415</v>
      </c>
      <c r="E158" s="628" t="s">
        <v>1523</v>
      </c>
      <c r="F158" s="628" t="s">
        <v>415</v>
      </c>
      <c r="G158" s="627">
        <v>15372</v>
      </c>
      <c r="H158" s="627" t="s">
        <v>71</v>
      </c>
      <c r="I158" s="627">
        <v>0</v>
      </c>
      <c r="J158" s="630" t="s">
        <v>2070</v>
      </c>
    </row>
    <row r="159" spans="1:10" x14ac:dyDescent="0.45">
      <c r="A159" s="627" t="s">
        <v>221</v>
      </c>
      <c r="B159" s="627" t="s">
        <v>224</v>
      </c>
      <c r="C159" s="627" t="s">
        <v>1347</v>
      </c>
      <c r="D159" s="627" t="s">
        <v>693</v>
      </c>
      <c r="E159" s="628" t="s">
        <v>1524</v>
      </c>
      <c r="F159" s="628" t="s">
        <v>693</v>
      </c>
      <c r="G159" s="627">
        <v>15373</v>
      </c>
      <c r="H159" s="627" t="s">
        <v>691</v>
      </c>
      <c r="I159" s="627">
        <v>0</v>
      </c>
      <c r="J159" s="630" t="s">
        <v>2069</v>
      </c>
    </row>
    <row r="160" spans="1:10" x14ac:dyDescent="0.45">
      <c r="A160" s="627" t="s">
        <v>221</v>
      </c>
      <c r="B160" s="627" t="s">
        <v>315</v>
      </c>
      <c r="C160" s="627" t="s">
        <v>315</v>
      </c>
      <c r="D160" s="627" t="s">
        <v>416</v>
      </c>
      <c r="E160" s="628" t="s">
        <v>1525</v>
      </c>
      <c r="F160" s="628" t="s">
        <v>416</v>
      </c>
      <c r="G160" s="627">
        <v>15377</v>
      </c>
      <c r="H160" s="627" t="s">
        <v>71</v>
      </c>
      <c r="I160" s="627">
        <v>0</v>
      </c>
      <c r="J160" s="630" t="s">
        <v>2067</v>
      </c>
    </row>
    <row r="161" spans="1:10" x14ac:dyDescent="0.45">
      <c r="A161" s="627" t="s">
        <v>221</v>
      </c>
      <c r="B161" s="627" t="s">
        <v>224</v>
      </c>
      <c r="C161" s="627" t="s">
        <v>1353</v>
      </c>
      <c r="D161" s="627" t="s">
        <v>417</v>
      </c>
      <c r="E161" s="628" t="s">
        <v>1526</v>
      </c>
      <c r="F161" s="628" t="s">
        <v>1527</v>
      </c>
      <c r="G161" s="627">
        <v>15380</v>
      </c>
      <c r="H161" s="627" t="s">
        <v>71</v>
      </c>
      <c r="I161" s="627">
        <v>0</v>
      </c>
      <c r="J161" s="630" t="s">
        <v>2069</v>
      </c>
    </row>
    <row r="162" spans="1:10" x14ac:dyDescent="0.45">
      <c r="A162" s="627" t="s">
        <v>221</v>
      </c>
      <c r="B162" s="627" t="s">
        <v>229</v>
      </c>
      <c r="C162" s="627" t="s">
        <v>1371</v>
      </c>
      <c r="D162" s="627" t="s">
        <v>423</v>
      </c>
      <c r="E162" s="628" t="s">
        <v>1533</v>
      </c>
      <c r="F162" s="628" t="s">
        <v>423</v>
      </c>
      <c r="G162" s="627">
        <v>15462</v>
      </c>
      <c r="H162" s="627" t="s">
        <v>71</v>
      </c>
      <c r="I162" s="627">
        <v>0</v>
      </c>
      <c r="J162" s="630" t="s">
        <v>2070</v>
      </c>
    </row>
    <row r="163" spans="1:10" x14ac:dyDescent="0.45">
      <c r="A163" s="627" t="s">
        <v>221</v>
      </c>
      <c r="B163" s="627" t="s">
        <v>224</v>
      </c>
      <c r="C163" s="627" t="s">
        <v>1349</v>
      </c>
      <c r="D163" s="627" t="s">
        <v>1228</v>
      </c>
      <c r="E163" s="628" t="s">
        <v>1534</v>
      </c>
      <c r="F163" s="628" t="s">
        <v>1228</v>
      </c>
      <c r="G163" s="627">
        <v>15466</v>
      </c>
      <c r="H163" s="627" t="s">
        <v>691</v>
      </c>
      <c r="I163" s="627">
        <v>0</v>
      </c>
      <c r="J163" s="630" t="s">
        <v>2069</v>
      </c>
    </row>
    <row r="164" spans="1:10" x14ac:dyDescent="0.45">
      <c r="A164" s="627" t="s">
        <v>221</v>
      </c>
      <c r="B164" s="627" t="s">
        <v>224</v>
      </c>
      <c r="C164" s="627" t="s">
        <v>1355</v>
      </c>
      <c r="D164" s="627" t="s">
        <v>1225</v>
      </c>
      <c r="E164" s="628" t="s">
        <v>1599</v>
      </c>
      <c r="F164" s="628" t="s">
        <v>1225</v>
      </c>
      <c r="G164" s="627">
        <v>19406</v>
      </c>
      <c r="H164" s="629" t="s">
        <v>691</v>
      </c>
      <c r="I164" s="627">
        <v>0</v>
      </c>
      <c r="J164" s="630" t="s">
        <v>2069</v>
      </c>
    </row>
    <row r="165" spans="1:10" x14ac:dyDescent="0.45">
      <c r="A165" s="627" t="s">
        <v>221</v>
      </c>
      <c r="B165" s="627" t="s">
        <v>315</v>
      </c>
      <c r="C165" s="627" t="s">
        <v>1331</v>
      </c>
      <c r="D165" s="627" t="s">
        <v>424</v>
      </c>
      <c r="E165" s="628" t="s">
        <v>1535</v>
      </c>
      <c r="F165" s="628" t="s">
        <v>424</v>
      </c>
      <c r="G165" s="627">
        <v>15483</v>
      </c>
      <c r="H165" s="627" t="s">
        <v>71</v>
      </c>
      <c r="I165" s="627">
        <v>0</v>
      </c>
      <c r="J165" s="630" t="s">
        <v>2067</v>
      </c>
    </row>
    <row r="166" spans="1:10" x14ac:dyDescent="0.45">
      <c r="A166" s="627" t="s">
        <v>221</v>
      </c>
      <c r="B166" s="627" t="s">
        <v>222</v>
      </c>
      <c r="C166" s="627" t="s">
        <v>1346</v>
      </c>
      <c r="D166" s="627" t="s">
        <v>429</v>
      </c>
      <c r="E166" s="628" t="s">
        <v>1540</v>
      </c>
      <c r="F166" s="628" t="s">
        <v>429</v>
      </c>
      <c r="G166" s="627">
        <v>15509</v>
      </c>
      <c r="H166" s="627" t="s">
        <v>71</v>
      </c>
      <c r="I166" s="627">
        <v>0</v>
      </c>
      <c r="J166" s="630" t="s">
        <v>2073</v>
      </c>
    </row>
    <row r="167" spans="1:10" x14ac:dyDescent="0.45">
      <c r="A167" s="627" t="s">
        <v>221</v>
      </c>
      <c r="B167" s="627" t="s">
        <v>350</v>
      </c>
      <c r="C167" s="627" t="s">
        <v>1380</v>
      </c>
      <c r="D167" s="627" t="s">
        <v>463</v>
      </c>
      <c r="E167" s="628" t="s">
        <v>1589</v>
      </c>
      <c r="F167" s="628" t="s">
        <v>463</v>
      </c>
      <c r="G167" s="627">
        <v>17988</v>
      </c>
      <c r="H167" s="627" t="s">
        <v>71</v>
      </c>
      <c r="I167" s="627">
        <v>0</v>
      </c>
      <c r="J167" s="630" t="s">
        <v>2072</v>
      </c>
    </row>
    <row r="168" spans="1:10" x14ac:dyDescent="0.45">
      <c r="A168" s="627" t="s">
        <v>221</v>
      </c>
      <c r="B168" s="627" t="s">
        <v>231</v>
      </c>
      <c r="C168" s="627" t="s">
        <v>1379</v>
      </c>
      <c r="D168" s="627" t="s">
        <v>695</v>
      </c>
      <c r="E168" s="628" t="s">
        <v>1591</v>
      </c>
      <c r="F168" s="628" t="s">
        <v>695</v>
      </c>
      <c r="G168" s="627">
        <v>18011</v>
      </c>
      <c r="H168" s="629" t="s">
        <v>691</v>
      </c>
      <c r="I168" s="627">
        <v>0</v>
      </c>
      <c r="J168" s="630" t="s">
        <v>2070</v>
      </c>
    </row>
    <row r="169" spans="1:10" x14ac:dyDescent="0.45">
      <c r="A169" s="627" t="s">
        <v>221</v>
      </c>
      <c r="B169" s="627" t="s">
        <v>299</v>
      </c>
      <c r="C169" s="627" t="s">
        <v>1359</v>
      </c>
      <c r="D169" s="627" t="s">
        <v>434</v>
      </c>
      <c r="E169" s="628" t="s">
        <v>1546</v>
      </c>
      <c r="F169" s="628" t="s">
        <v>434</v>
      </c>
      <c r="G169" s="627">
        <v>15628</v>
      </c>
      <c r="H169" s="627" t="s">
        <v>71</v>
      </c>
      <c r="I169" s="627">
        <v>0</v>
      </c>
      <c r="J169" s="630" t="s">
        <v>2067</v>
      </c>
    </row>
    <row r="170" spans="1:10" x14ac:dyDescent="0.45">
      <c r="A170" s="627" t="s">
        <v>221</v>
      </c>
      <c r="B170" s="627" t="s">
        <v>222</v>
      </c>
      <c r="C170" s="627" t="s">
        <v>1345</v>
      </c>
      <c r="D170" s="627" t="s">
        <v>435</v>
      </c>
      <c r="E170" s="628" t="s">
        <v>1547</v>
      </c>
      <c r="F170" s="628" t="s">
        <v>435</v>
      </c>
      <c r="G170" s="627">
        <v>15635</v>
      </c>
      <c r="H170" s="627" t="s">
        <v>71</v>
      </c>
      <c r="I170" s="627">
        <v>0</v>
      </c>
      <c r="J170" s="630" t="s">
        <v>2073</v>
      </c>
    </row>
    <row r="171" spans="1:10" x14ac:dyDescent="0.45">
      <c r="A171" s="627" t="s">
        <v>221</v>
      </c>
      <c r="B171" s="627" t="s">
        <v>288</v>
      </c>
      <c r="C171" s="627" t="s">
        <v>1356</v>
      </c>
      <c r="D171" s="627" t="s">
        <v>436</v>
      </c>
      <c r="E171" s="628" t="s">
        <v>1548</v>
      </c>
      <c r="F171" s="628" t="s">
        <v>436</v>
      </c>
      <c r="G171" s="627">
        <v>15637</v>
      </c>
      <c r="H171" s="627" t="s">
        <v>71</v>
      </c>
      <c r="I171" s="627">
        <v>0</v>
      </c>
      <c r="J171" s="630" t="s">
        <v>2070</v>
      </c>
    </row>
    <row r="172" spans="1:10" x14ac:dyDescent="0.45">
      <c r="A172" s="627" t="s">
        <v>221</v>
      </c>
      <c r="B172" s="627" t="s">
        <v>338</v>
      </c>
      <c r="C172" s="627" t="s">
        <v>1340</v>
      </c>
      <c r="D172" s="627" t="s">
        <v>455</v>
      </c>
      <c r="E172" s="628" t="s">
        <v>1573</v>
      </c>
      <c r="F172" s="628" t="s">
        <v>1574</v>
      </c>
      <c r="G172" s="627">
        <v>16409</v>
      </c>
      <c r="H172" s="627" t="s">
        <v>71</v>
      </c>
      <c r="I172" s="627">
        <v>0</v>
      </c>
      <c r="J172" s="630" t="s">
        <v>2073</v>
      </c>
    </row>
    <row r="173" spans="1:10" x14ac:dyDescent="0.45">
      <c r="A173" s="627" t="s">
        <v>221</v>
      </c>
      <c r="B173" s="627" t="s">
        <v>338</v>
      </c>
      <c r="C173" s="627" t="s">
        <v>1337</v>
      </c>
      <c r="D173" s="627" t="s">
        <v>438</v>
      </c>
      <c r="E173" s="628" t="s">
        <v>1550</v>
      </c>
      <c r="F173" s="628" t="s">
        <v>438</v>
      </c>
      <c r="G173" s="627">
        <v>15651</v>
      </c>
      <c r="H173" s="627" t="s">
        <v>691</v>
      </c>
      <c r="I173" s="627">
        <v>0</v>
      </c>
      <c r="J173" s="630" t="s">
        <v>2073</v>
      </c>
    </row>
    <row r="174" spans="1:10" x14ac:dyDescent="0.45">
      <c r="A174" s="627" t="s">
        <v>221</v>
      </c>
      <c r="B174" s="627" t="s">
        <v>227</v>
      </c>
      <c r="C174" s="627" t="s">
        <v>1368</v>
      </c>
      <c r="D174" s="627" t="s">
        <v>443</v>
      </c>
      <c r="E174" s="628" t="s">
        <v>1556</v>
      </c>
      <c r="F174" s="628" t="s">
        <v>1557</v>
      </c>
      <c r="G174" s="627">
        <v>15686</v>
      </c>
      <c r="H174" s="627" t="s">
        <v>71</v>
      </c>
      <c r="I174" s="627">
        <v>0</v>
      </c>
      <c r="J174" s="630" t="s">
        <v>2072</v>
      </c>
    </row>
    <row r="175" spans="1:10" x14ac:dyDescent="0.45">
      <c r="A175" s="627" t="s">
        <v>221</v>
      </c>
      <c r="B175" s="627" t="s">
        <v>359</v>
      </c>
      <c r="C175" s="627" t="s">
        <v>1344</v>
      </c>
      <c r="D175" s="627" t="s">
        <v>458</v>
      </c>
      <c r="E175" s="628" t="s">
        <v>1577</v>
      </c>
      <c r="F175" s="628" t="s">
        <v>458</v>
      </c>
      <c r="G175" s="627">
        <v>16682</v>
      </c>
      <c r="H175" s="629" t="s">
        <v>691</v>
      </c>
      <c r="I175" s="627">
        <v>0</v>
      </c>
      <c r="J175" s="630" t="s">
        <v>2073</v>
      </c>
    </row>
    <row r="176" spans="1:10" x14ac:dyDescent="0.45">
      <c r="A176" s="627" t="s">
        <v>221</v>
      </c>
      <c r="B176" s="627" t="s">
        <v>224</v>
      </c>
      <c r="C176" s="627" t="s">
        <v>1347</v>
      </c>
      <c r="D176" s="627" t="s">
        <v>448</v>
      </c>
      <c r="E176" s="628" t="s">
        <v>1564</v>
      </c>
      <c r="F176" s="628" t="s">
        <v>1565</v>
      </c>
      <c r="G176" s="627">
        <v>15762</v>
      </c>
      <c r="H176" s="627" t="s">
        <v>71</v>
      </c>
      <c r="I176" s="627">
        <v>0</v>
      </c>
      <c r="J176" s="630" t="s">
        <v>2069</v>
      </c>
    </row>
    <row r="177" spans="1:10" x14ac:dyDescent="0.45">
      <c r="A177" s="627" t="s">
        <v>221</v>
      </c>
      <c r="B177" s="627" t="s">
        <v>350</v>
      </c>
      <c r="C177" s="627" t="s">
        <v>1378</v>
      </c>
      <c r="D177" s="627" t="s">
        <v>449</v>
      </c>
      <c r="E177" s="628" t="s">
        <v>1566</v>
      </c>
      <c r="F177" s="628" t="s">
        <v>449</v>
      </c>
      <c r="G177" s="627">
        <v>15763</v>
      </c>
      <c r="H177" s="627" t="s">
        <v>71</v>
      </c>
      <c r="I177" s="627">
        <v>0</v>
      </c>
      <c r="J177" s="630" t="s">
        <v>2072</v>
      </c>
    </row>
    <row r="178" spans="1:10" x14ac:dyDescent="0.45">
      <c r="A178" s="627" t="s">
        <v>221</v>
      </c>
      <c r="B178" s="627" t="s">
        <v>288</v>
      </c>
      <c r="C178" s="627" t="s">
        <v>1363</v>
      </c>
      <c r="D178" s="627" t="s">
        <v>450</v>
      </c>
      <c r="E178" s="628" t="s">
        <v>1567</v>
      </c>
      <c r="F178" s="628" t="s">
        <v>450</v>
      </c>
      <c r="G178" s="627">
        <v>15764</v>
      </c>
      <c r="H178" s="627" t="s">
        <v>71</v>
      </c>
      <c r="I178" s="627">
        <v>0</v>
      </c>
      <c r="J178" s="630" t="s">
        <v>2070</v>
      </c>
    </row>
    <row r="179" spans="1:10" x14ac:dyDescent="0.45">
      <c r="A179" s="627" t="s">
        <v>221</v>
      </c>
      <c r="B179" s="627" t="s">
        <v>224</v>
      </c>
      <c r="C179" s="627" t="s">
        <v>1347</v>
      </c>
      <c r="D179" s="627" t="s">
        <v>1226</v>
      </c>
      <c r="E179" s="628" t="s">
        <v>1570</v>
      </c>
      <c r="F179" s="628" t="s">
        <v>1226</v>
      </c>
      <c r="G179" s="627">
        <v>15775</v>
      </c>
      <c r="H179" s="629" t="s">
        <v>691</v>
      </c>
      <c r="I179" s="627">
        <v>0</v>
      </c>
      <c r="J179" s="630" t="s">
        <v>2069</v>
      </c>
    </row>
    <row r="180" spans="1:10" x14ac:dyDescent="0.45">
      <c r="A180" s="627" t="s">
        <v>221</v>
      </c>
      <c r="B180" s="627" t="s">
        <v>299</v>
      </c>
      <c r="C180" s="627" t="s">
        <v>1359</v>
      </c>
      <c r="D180" s="627" t="s">
        <v>453</v>
      </c>
      <c r="E180" s="628" t="s">
        <v>1571</v>
      </c>
      <c r="F180" s="628" t="s">
        <v>453</v>
      </c>
      <c r="G180" s="627">
        <v>15778</v>
      </c>
      <c r="H180" s="629" t="s">
        <v>71</v>
      </c>
      <c r="I180" s="627">
        <v>0</v>
      </c>
      <c r="J180" s="630" t="s">
        <v>2067</v>
      </c>
    </row>
    <row r="181" spans="1:10" x14ac:dyDescent="0.45">
      <c r="A181" s="627" t="s">
        <v>296</v>
      </c>
      <c r="B181" s="627" t="s">
        <v>297</v>
      </c>
      <c r="C181" s="627" t="s">
        <v>1386</v>
      </c>
      <c r="D181" s="627" t="s">
        <v>452</v>
      </c>
      <c r="E181" s="628" t="s">
        <v>1569</v>
      </c>
      <c r="F181" s="628" t="s">
        <v>452</v>
      </c>
      <c r="G181" s="627">
        <v>15769</v>
      </c>
      <c r="H181" s="627" t="s">
        <v>71</v>
      </c>
      <c r="I181" s="627">
        <v>1</v>
      </c>
      <c r="J181" s="630" t="s">
        <v>2075</v>
      </c>
    </row>
    <row r="182" spans="1:10" x14ac:dyDescent="0.45">
      <c r="A182" s="627" t="s">
        <v>296</v>
      </c>
      <c r="B182" s="627" t="s">
        <v>369</v>
      </c>
      <c r="C182" s="627" t="s">
        <v>1384</v>
      </c>
      <c r="D182" s="627" t="s">
        <v>384</v>
      </c>
      <c r="E182" s="628" t="s">
        <v>1485</v>
      </c>
      <c r="F182" s="628" t="s">
        <v>384</v>
      </c>
      <c r="G182" s="627">
        <v>15126</v>
      </c>
      <c r="H182" s="627" t="s">
        <v>71</v>
      </c>
      <c r="I182" s="627">
        <v>1</v>
      </c>
      <c r="J182" s="630" t="s">
        <v>2075</v>
      </c>
    </row>
    <row r="183" spans="1:10" x14ac:dyDescent="0.45">
      <c r="A183" s="627" t="s">
        <v>296</v>
      </c>
      <c r="B183" s="627" t="s">
        <v>297</v>
      </c>
      <c r="C183" s="627" t="s">
        <v>1386</v>
      </c>
      <c r="D183" s="627" t="s">
        <v>451</v>
      </c>
      <c r="E183" s="628" t="s">
        <v>1568</v>
      </c>
      <c r="F183" s="628" t="s">
        <v>451</v>
      </c>
      <c r="G183" s="627">
        <v>15768</v>
      </c>
      <c r="H183" s="627" t="s">
        <v>71</v>
      </c>
      <c r="I183" s="627">
        <v>1</v>
      </c>
      <c r="J183" s="630" t="s">
        <v>2075</v>
      </c>
    </row>
    <row r="184" spans="1:10" x14ac:dyDescent="0.45">
      <c r="A184" s="627" t="s">
        <v>296</v>
      </c>
      <c r="B184" s="627" t="s">
        <v>297</v>
      </c>
      <c r="C184" s="627" t="s">
        <v>1385</v>
      </c>
      <c r="D184" s="627" t="s">
        <v>298</v>
      </c>
      <c r="E184" s="628" t="s">
        <v>1399</v>
      </c>
      <c r="F184" s="628" t="s">
        <v>298</v>
      </c>
      <c r="G184" s="627">
        <v>14212</v>
      </c>
      <c r="H184" s="627" t="s">
        <v>71</v>
      </c>
      <c r="I184" s="627">
        <v>0</v>
      </c>
      <c r="J184" s="630" t="s">
        <v>2075</v>
      </c>
    </row>
    <row r="185" spans="1:10" x14ac:dyDescent="0.45">
      <c r="A185" s="627" t="s">
        <v>296</v>
      </c>
      <c r="B185" s="627" t="s">
        <v>302</v>
      </c>
      <c r="C185" s="627" t="s">
        <v>1388</v>
      </c>
      <c r="D185" s="627" t="s">
        <v>303</v>
      </c>
      <c r="E185" s="628" t="s">
        <v>1402</v>
      </c>
      <c r="F185" s="628" t="s">
        <v>303</v>
      </c>
      <c r="G185" s="627">
        <v>14228</v>
      </c>
      <c r="H185" s="627" t="s">
        <v>71</v>
      </c>
      <c r="I185" s="627">
        <v>0</v>
      </c>
      <c r="J185" s="630" t="s">
        <v>2075</v>
      </c>
    </row>
    <row r="186" spans="1:10" x14ac:dyDescent="0.45">
      <c r="A186" s="627" t="s">
        <v>296</v>
      </c>
      <c r="B186" s="627" t="s">
        <v>369</v>
      </c>
      <c r="C186" s="627" t="s">
        <v>1382</v>
      </c>
      <c r="D186" s="627" t="s">
        <v>370</v>
      </c>
      <c r="E186" s="628" t="s">
        <v>1468</v>
      </c>
      <c r="F186" s="628" t="s">
        <v>370</v>
      </c>
      <c r="G186" s="627">
        <v>14943</v>
      </c>
      <c r="H186" s="627" t="s">
        <v>71</v>
      </c>
      <c r="I186" s="627">
        <v>0</v>
      </c>
      <c r="J186" s="630" t="s">
        <v>2075</v>
      </c>
    </row>
    <row r="187" spans="1:10" x14ac:dyDescent="0.45">
      <c r="A187" s="627" t="s">
        <v>296</v>
      </c>
      <c r="B187" s="627" t="s">
        <v>369</v>
      </c>
      <c r="C187" s="627" t="s">
        <v>1383</v>
      </c>
      <c r="D187" s="627" t="s">
        <v>380</v>
      </c>
      <c r="E187" s="628" t="s">
        <v>1479</v>
      </c>
      <c r="F187" s="628" t="s">
        <v>380</v>
      </c>
      <c r="G187" s="627">
        <v>15076</v>
      </c>
      <c r="H187" s="629" t="s">
        <v>691</v>
      </c>
      <c r="I187" s="627">
        <v>0</v>
      </c>
      <c r="J187" s="630" t="s">
        <v>2075</v>
      </c>
    </row>
    <row r="188" spans="1:10" x14ac:dyDescent="0.45">
      <c r="A188" s="627" t="s">
        <v>296</v>
      </c>
      <c r="B188" s="627" t="s">
        <v>369</v>
      </c>
      <c r="C188" s="627" t="s">
        <v>1384</v>
      </c>
      <c r="D188" s="627" t="s">
        <v>788</v>
      </c>
      <c r="E188" s="628" t="s">
        <v>1484</v>
      </c>
      <c r="F188" s="628" t="s">
        <v>788</v>
      </c>
      <c r="G188" s="627">
        <v>15125</v>
      </c>
      <c r="H188" s="629" t="s">
        <v>691</v>
      </c>
      <c r="I188" s="627">
        <v>0</v>
      </c>
      <c r="J188" s="630" t="s">
        <v>2075</v>
      </c>
    </row>
    <row r="189" spans="1:10" x14ac:dyDescent="0.45">
      <c r="A189" s="627" t="s">
        <v>296</v>
      </c>
      <c r="B189" s="627" t="s">
        <v>297</v>
      </c>
      <c r="C189" s="627" t="s">
        <v>1385</v>
      </c>
      <c r="D189" s="627" t="s">
        <v>430</v>
      </c>
      <c r="E189" s="628" t="s">
        <v>1541</v>
      </c>
      <c r="F189" s="628" t="s">
        <v>1542</v>
      </c>
      <c r="G189" s="627">
        <v>15547</v>
      </c>
      <c r="H189" s="627" t="s">
        <v>71</v>
      </c>
      <c r="I189" s="627">
        <v>0</v>
      </c>
      <c r="J189" s="630" t="s">
        <v>2075</v>
      </c>
    </row>
    <row r="190" spans="1:10" x14ac:dyDescent="0.45">
      <c r="A190" s="627" t="s">
        <v>296</v>
      </c>
      <c r="B190" s="627" t="s">
        <v>302</v>
      </c>
      <c r="C190" s="627" t="s">
        <v>1389</v>
      </c>
      <c r="D190" s="627" t="s">
        <v>433</v>
      </c>
      <c r="E190" s="628" t="s">
        <v>1545</v>
      </c>
      <c r="F190" s="628" t="s">
        <v>433</v>
      </c>
      <c r="G190" s="627">
        <v>15621</v>
      </c>
      <c r="H190" s="627" t="s">
        <v>71</v>
      </c>
      <c r="I190" s="627">
        <v>0</v>
      </c>
      <c r="J190" s="630" t="s">
        <v>2075</v>
      </c>
    </row>
    <row r="191" spans="1:10" x14ac:dyDescent="0.45">
      <c r="A191" s="627" t="s">
        <v>296</v>
      </c>
      <c r="B191" s="627" t="s">
        <v>369</v>
      </c>
      <c r="C191" s="627" t="s">
        <v>1382</v>
      </c>
      <c r="D191" s="627" t="s">
        <v>442</v>
      </c>
      <c r="E191" s="628" t="s">
        <v>1555</v>
      </c>
      <c r="F191" s="628" t="s">
        <v>442</v>
      </c>
      <c r="G191" s="627">
        <v>15682</v>
      </c>
      <c r="H191" s="627" t="s">
        <v>71</v>
      </c>
      <c r="I191" s="627">
        <v>0</v>
      </c>
      <c r="J191" s="630" t="s">
        <v>2075</v>
      </c>
    </row>
    <row r="192" spans="1:10" x14ac:dyDescent="0.45">
      <c r="A192" s="627" t="s">
        <v>296</v>
      </c>
      <c r="B192" s="627" t="s">
        <v>297</v>
      </c>
      <c r="C192" s="627" t="s">
        <v>1387</v>
      </c>
      <c r="D192" s="627" t="s">
        <v>444</v>
      </c>
      <c r="E192" s="628" t="s">
        <v>1558</v>
      </c>
      <c r="F192" s="628" t="s">
        <v>1559</v>
      </c>
      <c r="G192" s="627">
        <v>15693</v>
      </c>
      <c r="H192" s="629" t="s">
        <v>691</v>
      </c>
      <c r="I192" s="627">
        <v>0</v>
      </c>
      <c r="J192" s="630" t="s">
        <v>2075</v>
      </c>
    </row>
    <row r="193" spans="1:10" x14ac:dyDescent="0.45">
      <c r="A193" s="620" t="s">
        <v>290</v>
      </c>
      <c r="B193" s="620" t="s">
        <v>321</v>
      </c>
      <c r="C193" s="620" t="s">
        <v>2045</v>
      </c>
      <c r="D193" s="620" t="s">
        <v>2046</v>
      </c>
      <c r="E193" s="620" t="s">
        <v>2047</v>
      </c>
      <c r="F193" s="620" t="s">
        <v>2046</v>
      </c>
      <c r="G193" s="620">
        <v>15153</v>
      </c>
      <c r="H193" s="627" t="s">
        <v>71</v>
      </c>
      <c r="I193" s="627">
        <v>0</v>
      </c>
      <c r="J193" s="630" t="s">
        <v>2070</v>
      </c>
    </row>
    <row r="194" spans="1:10" x14ac:dyDescent="0.45">
      <c r="A194" s="620" t="s">
        <v>290</v>
      </c>
      <c r="B194" s="620" t="s">
        <v>293</v>
      </c>
      <c r="C194" s="620" t="s">
        <v>2048</v>
      </c>
      <c r="D194" s="620" t="s">
        <v>2049</v>
      </c>
      <c r="E194" s="620" t="s">
        <v>2050</v>
      </c>
      <c r="F194" s="620" t="s">
        <v>2049</v>
      </c>
      <c r="G194" s="620">
        <v>18189</v>
      </c>
      <c r="H194" s="627" t="s">
        <v>71</v>
      </c>
      <c r="I194" s="627">
        <v>0</v>
      </c>
      <c r="J194" s="630" t="s">
        <v>2072</v>
      </c>
    </row>
    <row r="195" spans="1:10" x14ac:dyDescent="0.45">
      <c r="A195" s="620" t="s">
        <v>290</v>
      </c>
      <c r="B195" s="620" t="s">
        <v>321</v>
      </c>
      <c r="C195" s="620" t="s">
        <v>2051</v>
      </c>
      <c r="D195" s="620" t="s">
        <v>2052</v>
      </c>
      <c r="E195" s="620" t="s">
        <v>2053</v>
      </c>
      <c r="F195" s="620" t="s">
        <v>2052</v>
      </c>
      <c r="G195" s="620">
        <v>15767</v>
      </c>
      <c r="H195" s="627" t="s">
        <v>71</v>
      </c>
      <c r="I195" s="627">
        <v>0</v>
      </c>
      <c r="J195" s="630" t="s">
        <v>2072</v>
      </c>
    </row>
    <row r="196" spans="1:10" x14ac:dyDescent="0.45">
      <c r="A196" s="620" t="s">
        <v>290</v>
      </c>
      <c r="B196" s="620" t="s">
        <v>321</v>
      </c>
      <c r="C196" s="620" t="s">
        <v>2054</v>
      </c>
      <c r="D196" s="620" t="s">
        <v>2055</v>
      </c>
      <c r="E196" s="620" t="s">
        <v>2056</v>
      </c>
      <c r="F196" s="620" t="s">
        <v>2055</v>
      </c>
      <c r="G196" s="620">
        <v>15770</v>
      </c>
      <c r="H196" s="627" t="s">
        <v>71</v>
      </c>
      <c r="I196" s="627">
        <v>0</v>
      </c>
      <c r="J196" s="630" t="s">
        <v>2073</v>
      </c>
    </row>
    <row r="197" spans="1:10" x14ac:dyDescent="0.45">
      <c r="A197" s="620" t="s">
        <v>290</v>
      </c>
      <c r="B197" s="620" t="s">
        <v>321</v>
      </c>
      <c r="C197" s="620" t="s">
        <v>2057</v>
      </c>
      <c r="D197" s="620" t="s">
        <v>2058</v>
      </c>
      <c r="E197" s="620" t="s">
        <v>2059</v>
      </c>
      <c r="F197" s="620" t="s">
        <v>2058</v>
      </c>
      <c r="G197" s="620">
        <v>15787</v>
      </c>
      <c r="H197" s="627" t="s">
        <v>71</v>
      </c>
      <c r="I197" s="627">
        <v>0</v>
      </c>
      <c r="J197" s="630" t="s">
        <v>2069</v>
      </c>
    </row>
  </sheetData>
  <sheetProtection algorithmName="SHA-512" hashValue="qXC4skI46Vzy7YRYoPfCJhIcsQ0VfASeKvPV9UXvVdnYVIq5b44HkJ0ouF5iJFfhCwY7hMfBkFuKpZ/dMAwyhA==" saltValue="bhTy7lQFBzqQ16JvDjGzbw==" spinCount="100000" sheet="1" objects="1" scenarios="1"/>
  <autoFilter ref="A1:I192" xr:uid="{4B931351-88FE-43D0-BCE3-F2BD7636DA21}">
    <sortState xmlns:xlrd2="http://schemas.microsoft.com/office/spreadsheetml/2017/richdata2" ref="A2:I192">
      <sortCondition ref="A1:A192"/>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12E3D5-1DCB-41A9-A5D3-1120835CC0F9}">
  <ds:schemaRefs>
    <ds:schemaRef ds:uri="http://purl.org/dc/elements/1.1/"/>
    <ds:schemaRef ds:uri="http://schemas.openxmlformats.org/package/2006/metadata/core-properties"/>
    <ds:schemaRef ds:uri="http://purl.org/dc/dcmitype/"/>
    <ds:schemaRef ds:uri="http://schemas.microsoft.com/sharepoint/v3"/>
    <ds:schemaRef ds:uri="http://purl.org/dc/terms/"/>
    <ds:schemaRef ds:uri="http://schemas.microsoft.com/office/2006/metadata/properties"/>
    <ds:schemaRef ds:uri="http://schemas.microsoft.com/office/2006/documentManagement/types"/>
    <ds:schemaRef ds:uri="http://schemas.microsoft.com/office/infopath/2007/PartnerControls"/>
    <ds:schemaRef ds:uri="1ed6e237-7a44-4d6d-bfbc-e270d277b5ad"/>
    <ds:schemaRef ds:uri="dac3fa0a-9923-49c3-b4ba-df6390fa58ea"/>
    <ds:schemaRef ds:uri="http://www.w3.org/XML/1998/namespace"/>
  </ds:schemaRefs>
</ds:datastoreItem>
</file>

<file path=customXml/itemProps2.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15</vt:i4>
      </vt:variant>
    </vt:vector>
  </HeadingPairs>
  <TitlesOfParts>
    <vt:vector size="6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 Mobile Service Modality</vt:lpstr>
      <vt:lpstr>KP_HTS_VCT Service Modality</vt:lpstr>
      <vt:lpstr>KP_HTS_Other Service Modality</vt:lpstr>
      <vt:lpstr>KP_HTS_INDEX_Community</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2021-07-15T05:11:35Z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