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8_{0480617C-70B4-4108-8FE6-43CF3ED609C1}" xr6:coauthVersionLast="46" xr6:coauthVersionMax="46" xr10:uidLastSave="{00000000-0000-0000-0000-000000000000}"/>
  <workbookProtection workbookAlgorithmName="SHA-512" workbookHashValue="cPvhaXs730mrgLzHt5Rl87o6TzeovzFhWmNUAlmhmXXOoA/7jjlnKrO4h1HZOmdgNoXk2ByVPDp9kWVjMEMH6Q==" workbookSaltValue="ZJmJdmlOFHPXNdFapbjhAQ==" workbookSpinCount="100000" lockStructure="1"/>
  <bookViews>
    <workbookView xWindow="-120" yWindow="-120" windowWidth="19440" windowHeight="10440" activeTab="1" xr2:uid="{1C7A72A4-46D5-4130-84F6-E2BF1F1A15D0}"/>
  </bookViews>
  <sheets>
    <sheet name="InstructionsForm1A" sheetId="4" r:id="rId1"/>
    <sheet name="Feb" sheetId="1" r:id="rId2"/>
  </sheets>
  <definedNames>
    <definedName name="_xlnm._FilterDatabase" localSheetId="0" hidden="1">InstructionsForm1A!$B$2:$F$5</definedName>
    <definedName name="_xlnm.Print_Area" localSheetId="1">Feb!$A$1:$AB$163</definedName>
    <definedName name="_xlnm.Print_Area" localSheetId="0">InstructionsForm1A!$B$1:$F$5</definedName>
    <definedName name="_xlnm.Print_Titles" localSheetId="1">Feb!$1:$6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9" i="1" l="1"/>
  <c r="AB8" i="1"/>
  <c r="AF8" i="1"/>
  <c r="AB9" i="1"/>
  <c r="AC8" i="1" s="1"/>
  <c r="AB10" i="1"/>
  <c r="AC9" i="1" s="1"/>
  <c r="AC11" i="1"/>
  <c r="AB12" i="1"/>
  <c r="AC12" i="1"/>
  <c r="AB13" i="1"/>
  <c r="AB18" i="1" s="1"/>
  <c r="D14" i="1"/>
  <c r="E14" i="1"/>
  <c r="F14" i="1"/>
  <c r="AB14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5" i="1"/>
  <c r="AC15" i="1"/>
  <c r="AB16" i="1"/>
  <c r="AC16" i="1"/>
  <c r="AB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F51" i="1"/>
  <c r="AF45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L97" i="1"/>
  <c r="D97" i="1"/>
  <c r="E97" i="1"/>
  <c r="F97" i="1"/>
  <c r="G97" i="1"/>
  <c r="H97" i="1"/>
  <c r="I97" i="1"/>
  <c r="J97" i="1"/>
  <c r="K97" i="1"/>
  <c r="AD8" i="1" l="1"/>
  <c r="AC97" i="1"/>
  <c r="AD97" i="1" s="1"/>
  <c r="AB74" i="1"/>
  <c r="AB75" i="1"/>
  <c r="AC70" i="1"/>
  <c r="AC74" i="1"/>
  <c r="AC59" i="1"/>
  <c r="AC61" i="1"/>
  <c r="AC63" i="1"/>
  <c r="AC65" i="1"/>
  <c r="AD70" i="1" l="1"/>
  <c r="AC57" i="1"/>
  <c r="AC55" i="1"/>
  <c r="AC53" i="1"/>
  <c r="AC51" i="1"/>
  <c r="D80" i="1"/>
  <c r="E80" i="1"/>
  <c r="F80" i="1"/>
  <c r="G80" i="1"/>
  <c r="H80" i="1"/>
  <c r="I80" i="1"/>
  <c r="J80" i="1"/>
  <c r="K80" i="1"/>
  <c r="D79" i="1"/>
  <c r="E79" i="1"/>
  <c r="F79" i="1"/>
  <c r="G79" i="1"/>
  <c r="H79" i="1"/>
  <c r="I79" i="1"/>
  <c r="J79" i="1"/>
  <c r="K79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E142" i="1"/>
  <c r="F142" i="1"/>
  <c r="G142" i="1"/>
  <c r="H142" i="1"/>
  <c r="I142" i="1"/>
  <c r="J142" i="1"/>
  <c r="K142" i="1"/>
  <c r="L142" i="1"/>
  <c r="D142" i="1"/>
  <c r="D114" i="1"/>
  <c r="E114" i="1"/>
  <c r="F114" i="1"/>
  <c r="G114" i="1"/>
  <c r="H114" i="1"/>
  <c r="I114" i="1"/>
  <c r="J114" i="1"/>
  <c r="K114" i="1"/>
  <c r="D128" i="1"/>
  <c r="E128" i="1"/>
  <c r="F128" i="1"/>
  <c r="G128" i="1"/>
  <c r="H128" i="1"/>
  <c r="I128" i="1"/>
  <c r="J128" i="1"/>
  <c r="K128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L114" i="1"/>
  <c r="L128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8" i="1"/>
  <c r="AB157" i="1"/>
  <c r="AB138" i="1"/>
  <c r="AB137" i="1"/>
  <c r="AB136" i="1"/>
  <c r="AB162" i="1"/>
  <c r="AB161" i="1"/>
  <c r="AB160" i="1"/>
  <c r="AB159" i="1"/>
  <c r="AB110" i="1"/>
  <c r="AB111" i="1"/>
  <c r="AB112" i="1"/>
  <c r="AB115" i="1"/>
  <c r="AB102" i="1"/>
  <c r="AB103" i="1"/>
  <c r="AB104" i="1"/>
  <c r="AB105" i="1"/>
  <c r="AB106" i="1"/>
  <c r="AB107" i="1"/>
  <c r="AB108" i="1"/>
  <c r="AB109" i="1"/>
  <c r="AB98" i="1"/>
  <c r="AB99" i="1"/>
  <c r="AB100" i="1"/>
  <c r="AB101" i="1"/>
  <c r="AB140" i="1"/>
  <c r="AB139" i="1"/>
  <c r="AB135" i="1"/>
  <c r="AB134" i="1"/>
  <c r="AB133" i="1"/>
  <c r="AB131" i="1"/>
  <c r="AB130" i="1"/>
  <c r="AB126" i="1"/>
  <c r="AB125" i="1"/>
  <c r="AB123" i="1"/>
  <c r="AB122" i="1"/>
  <c r="AB121" i="1"/>
  <c r="AB120" i="1"/>
  <c r="AB119" i="1"/>
  <c r="AB118" i="1"/>
  <c r="AB117" i="1"/>
  <c r="AB114" i="1" l="1"/>
  <c r="AB142" i="1"/>
  <c r="AD51" i="1"/>
  <c r="AB156" i="1"/>
  <c r="AB128" i="1"/>
  <c r="AB129" i="1"/>
  <c r="AB97" i="1"/>
  <c r="AB53" i="1" l="1"/>
  <c r="AF70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L80" i="1"/>
  <c r="L79" i="1"/>
  <c r="AD45" i="1"/>
  <c r="M23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L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L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L24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L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L22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5" i="1"/>
  <c r="AB47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0" i="1"/>
  <c r="AB71" i="1"/>
  <c r="AB72" i="1"/>
  <c r="AB81" i="1"/>
  <c r="AB84" i="1"/>
  <c r="AB85" i="1"/>
  <c r="AB86" i="1"/>
  <c r="AB87" i="1"/>
  <c r="AB88" i="1"/>
  <c r="AB89" i="1"/>
  <c r="AB92" i="1"/>
  <c r="AB93" i="1"/>
  <c r="AB79" i="1" l="1"/>
  <c r="AB80" i="1"/>
  <c r="AE22" i="1"/>
  <c r="AF22" i="1" s="1"/>
  <c r="AB25" i="1"/>
  <c r="AB26" i="1"/>
  <c r="AB46" i="1"/>
  <c r="AB73" i="1"/>
  <c r="AB90" i="1"/>
  <c r="AB82" i="1"/>
  <c r="AC22" i="1" l="1"/>
  <c r="AD22" i="1" s="1"/>
  <c r="A167" i="1" s="1"/>
  <c r="AB22" i="1" l="1"/>
  <c r="AB23" i="1"/>
  <c r="AB24" i="1"/>
  <c r="AF6" i="1" l="1"/>
  <c r="AD6" i="1"/>
  <c r="M167" i="1" l="1"/>
</calcChain>
</file>

<file path=xl/sharedStrings.xml><?xml version="1.0" encoding="utf-8"?>
<sst xmlns="http://schemas.openxmlformats.org/spreadsheetml/2006/main" count="993" uniqueCount="280">
  <si>
    <t>&lt; 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</si>
  <si>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</si>
  <si>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</si>
  <si>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</si>
  <si>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</si>
  <si>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</si>
  <si>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</si>
  <si>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</si>
  <si>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</si>
  <si>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50+</t>
  </si>
  <si>
    <t>M</t>
  </si>
  <si>
    <t>F</t>
  </si>
  <si>
    <t>Sub Total</t>
  </si>
  <si>
    <t>Other</t>
  </si>
  <si>
    <t>40-44</t>
  </si>
  <si>
    <t>45-49</t>
  </si>
  <si>
    <t>Data Element Description</t>
  </si>
  <si>
    <t>Indicator</t>
  </si>
  <si>
    <t>Data Element</t>
  </si>
  <si>
    <t>FINER AGE AND SEX DISAGGREGATION REPORTING FORM (FORM1A)</t>
  </si>
  <si>
    <t>Data source</t>
  </si>
  <si>
    <t>codes</t>
  </si>
  <si>
    <t>Known Positive</t>
  </si>
  <si>
    <t>Positive</t>
  </si>
  <si>
    <t>Tested</t>
  </si>
  <si>
    <t>Code</t>
  </si>
  <si>
    <t>Sub-Indicator</t>
  </si>
  <si>
    <t>Errors</t>
  </si>
  <si>
    <t>Sub County</t>
  </si>
  <si>
    <t>Month</t>
  </si>
  <si>
    <t>Year</t>
  </si>
  <si>
    <t>WARNINGS &amp; ERRORS</t>
  </si>
  <si>
    <t>Errors per Section</t>
  </si>
  <si>
    <t>Early Warning Service Quality</t>
  </si>
  <si>
    <t>County</t>
  </si>
  <si>
    <t>People in prison and other closed settings</t>
  </si>
  <si>
    <t>Likii Dispensary</t>
  </si>
  <si>
    <t>15035</t>
  </si>
  <si>
    <t>Laikipia East</t>
  </si>
  <si>
    <t>Laikipia</t>
  </si>
  <si>
    <t>02</t>
  </si>
  <si>
    <t>Prepared By:</t>
  </si>
  <si>
    <t>1.0 HTS eligibility screening at OPD, IPD &amp; MCH</t>
  </si>
  <si>
    <t>No. eligible for HTS testing</t>
  </si>
  <si>
    <t xml:space="preserve">No. of clients seen at OPD (monthly workload)         </t>
  </si>
  <si>
    <t>No. screened for HTS eligibility</t>
  </si>
  <si>
    <t>Facility Details</t>
  </si>
  <si>
    <t>ART</t>
  </si>
  <si>
    <t>HTS</t>
  </si>
  <si>
    <t>PMTCT</t>
  </si>
  <si>
    <t>HTS eligibility screening at OPD</t>
  </si>
  <si>
    <t>HTS eligibility screening at IPD</t>
  </si>
  <si>
    <t>HTS eligibility screening at MCH</t>
  </si>
  <si>
    <t>F00-05</t>
  </si>
  <si>
    <t>F00-06</t>
  </si>
  <si>
    <t>F00-07</t>
  </si>
  <si>
    <t>F00-08</t>
  </si>
  <si>
    <t>F00-09</t>
  </si>
  <si>
    <t>F00-10</t>
  </si>
  <si>
    <t xml:space="preserve">No. of clients seen at IPD (monthly workload)         </t>
  </si>
  <si>
    <t xml:space="preserve">No. of clients seen at MCH (monthly workload)         </t>
  </si>
  <si>
    <t>Total Eligible For HTS Testing IPD and OPD</t>
  </si>
  <si>
    <t>Total Eligible IPD and OPD</t>
  </si>
  <si>
    <t>Warnings Summaries</t>
  </si>
  <si>
    <t>Errors Justifications</t>
  </si>
  <si>
    <t xml:space="preserve">Type any Justifications on the section below to explain reason for the warnings on the left </t>
  </si>
  <si>
    <t>Data Gaps Warnings</t>
  </si>
  <si>
    <t>Errors Summaries</t>
  </si>
  <si>
    <t>_F00-01</t>
  </si>
  <si>
    <t>_F00-02</t>
  </si>
  <si>
    <t>_F00-03</t>
  </si>
  <si>
    <t>_F00-04</t>
  </si>
  <si>
    <t>_F00-11</t>
  </si>
  <si>
    <t>INSTRUCTIONS FOR FILLING THE FINER AGE &amp; SEX DISGGREGATION KP FORM 1A</t>
  </si>
  <si>
    <t>KP Form  version 1.0.0</t>
  </si>
  <si>
    <t>DIC Name</t>
  </si>
  <si>
    <r>
      <t xml:space="preserve">1.0 KP_PREV : </t>
    </r>
    <r>
      <rPr>
        <b/>
        <sz val="22"/>
        <color theme="4"/>
        <rFont val="Browallia New"/>
        <family val="2"/>
        <charset val="222"/>
      </rPr>
      <t>Number of key populations reached with individual and/or small group-level HIV prevention interventions designed for the target population.</t>
    </r>
  </si>
  <si>
    <t>KP_PREV</t>
  </si>
  <si>
    <t>PWID</t>
  </si>
  <si>
    <t>MSM</t>
  </si>
  <si>
    <t>TransGender People</t>
  </si>
  <si>
    <t>FSW</t>
  </si>
  <si>
    <t>Newly tested or referred for testing</t>
  </si>
  <si>
    <t>KP PREV Declined testing and or referral</t>
  </si>
  <si>
    <t>KP1-01</t>
  </si>
  <si>
    <t>KP1-02</t>
  </si>
  <si>
    <t>KP1-03</t>
  </si>
  <si>
    <t>KP1-04</t>
  </si>
  <si>
    <t>KP1-05</t>
  </si>
  <si>
    <t>KP1-06</t>
  </si>
  <si>
    <t>KP1-07</t>
  </si>
  <si>
    <t>KP1-08</t>
  </si>
  <si>
    <t>KP1-09</t>
  </si>
  <si>
    <t>KP1-10</t>
  </si>
  <si>
    <t>KP1-11</t>
  </si>
  <si>
    <t>KP1-12</t>
  </si>
  <si>
    <t>KP1-13</t>
  </si>
  <si>
    <t>KP1-14</t>
  </si>
  <si>
    <t>KP1-15</t>
  </si>
  <si>
    <t>KP1-16</t>
  </si>
  <si>
    <t>KP1-17</t>
  </si>
  <si>
    <t>KP1-18</t>
  </si>
  <si>
    <t>KP1-19</t>
  </si>
  <si>
    <t>KP1-20</t>
  </si>
  <si>
    <t>GBV</t>
  </si>
  <si>
    <t>Sexual Violence</t>
  </si>
  <si>
    <t>Physical or Emotional Violence</t>
  </si>
  <si>
    <t>Number of people receiving PEP Service </t>
  </si>
  <si>
    <t>KP1-21</t>
  </si>
  <si>
    <t>KP1-22</t>
  </si>
  <si>
    <t>KP1-23</t>
  </si>
  <si>
    <r>
      <t xml:space="preserve">1.1 GEND_GBV </t>
    </r>
    <r>
      <rPr>
        <b/>
        <sz val="24"/>
        <color theme="4"/>
        <rFont val="Browallia New"/>
        <family val="2"/>
        <charset val="222"/>
      </rPr>
      <t>Number of people receiving post-GBV care based on the minimum package</t>
    </r>
  </si>
  <si>
    <t>1.3 Testing HTS-TST</t>
  </si>
  <si>
    <t>Mobile Service Modality</t>
  </si>
  <si>
    <t>VCT Service Modality</t>
  </si>
  <si>
    <t>Other Service Modality</t>
  </si>
  <si>
    <t>HTS_INDEX (Community)</t>
  </si>
  <si>
    <t>Known Positives</t>
  </si>
  <si>
    <t>Number of contacts elicited</t>
  </si>
  <si>
    <t>KP1-40</t>
  </si>
  <si>
    <t>KP1-41</t>
  </si>
  <si>
    <t>KP1-42</t>
  </si>
  <si>
    <t>KP1-43</t>
  </si>
  <si>
    <t>KP1-44</t>
  </si>
  <si>
    <t>KP1-45</t>
  </si>
  <si>
    <t>1.4 HTS_TST (Community) - Index Testing Modality</t>
  </si>
  <si>
    <t>HTS_SELF</t>
  </si>
  <si>
    <t>Unassisted self-testing kit used by</t>
  </si>
  <si>
    <t>Directly Assisted</t>
  </si>
  <si>
    <t>Unassisted</t>
  </si>
  <si>
    <t>Self</t>
  </si>
  <si>
    <t>Sex Partner</t>
  </si>
  <si>
    <t>KP1-46</t>
  </si>
  <si>
    <t>KP1-47</t>
  </si>
  <si>
    <t>KP1-48</t>
  </si>
  <si>
    <t>KP1-49</t>
  </si>
  <si>
    <t>KP1-50</t>
  </si>
  <si>
    <t>KP1-51</t>
  </si>
  <si>
    <t>KP1-52</t>
  </si>
  <si>
    <t>KP1-53</t>
  </si>
  <si>
    <t>KP1-54</t>
  </si>
  <si>
    <t>KP1-55</t>
  </si>
  <si>
    <t>KP1-56</t>
  </si>
  <si>
    <t>KP1-57</t>
  </si>
  <si>
    <t>KP1-58</t>
  </si>
  <si>
    <t>KP1-59</t>
  </si>
  <si>
    <t>KP1-60</t>
  </si>
  <si>
    <t>Accepted index testing services</t>
  </si>
  <si>
    <t>Offered index testing services</t>
  </si>
  <si>
    <t>Self-test kits distributed for directly assisted testing</t>
  </si>
  <si>
    <t>Self-test kits distributed for unassisted testing</t>
  </si>
  <si>
    <t>1.5 HTS_SELF</t>
  </si>
  <si>
    <t>KP1-24</t>
  </si>
  <si>
    <t>KP1-25</t>
  </si>
  <si>
    <t>KP1-26</t>
  </si>
  <si>
    <t>KP1-27</t>
  </si>
  <si>
    <t>KP1-28</t>
  </si>
  <si>
    <t>KP1-29</t>
  </si>
  <si>
    <t>KP1-30</t>
  </si>
  <si>
    <t>KP1-31</t>
  </si>
  <si>
    <t>KP1-32</t>
  </si>
  <si>
    <t>KP1-33</t>
  </si>
  <si>
    <t>KP1-34</t>
  </si>
  <si>
    <t>KP1-35</t>
  </si>
  <si>
    <t>KP1-36</t>
  </si>
  <si>
    <t>KP1-37</t>
  </si>
  <si>
    <t>KP1-38</t>
  </si>
  <si>
    <t>KP1-39</t>
  </si>
  <si>
    <t>DIC Code</t>
  </si>
  <si>
    <t>TX_CURR_VERIFY</t>
  </si>
  <si>
    <t>TX_CURR_VERIFY Dispensing Quantity</t>
  </si>
  <si>
    <t>Non-KP (general population)</t>
  </si>
  <si>
    <t>2.0 TX_CURR_VERIFY</t>
  </si>
  <si>
    <t>TX_CURR_VERIFY ALL</t>
  </si>
  <si>
    <t>ARV Dispensing Quantity &lt;3 months</t>
  </si>
  <si>
    <t>ARV Dispensing Quantity 3-5 months</t>
  </si>
  <si>
    <t>ARV Dispensing Quantity 6 months or more</t>
  </si>
  <si>
    <t>PEPFAR Supported</t>
  </si>
  <si>
    <t>Non-PEPFAR Supported</t>
  </si>
  <si>
    <t>TX_CURR_VERIFY General population</t>
  </si>
  <si>
    <t>TX_CURR_VERIFY MSM</t>
  </si>
  <si>
    <t>TX_CURR_VERIFY FSW</t>
  </si>
  <si>
    <t>TX_CURR_VERIFY People in prison and other closed settings</t>
  </si>
  <si>
    <t>TX_CURR_VERIFY TG</t>
  </si>
  <si>
    <t>TX_CURR_VERIFY PWID</t>
  </si>
  <si>
    <t>Non-Pepfar Supported</t>
  </si>
  <si>
    <t>KP1-61</t>
  </si>
  <si>
    <t>KP1-62</t>
  </si>
  <si>
    <t>KP1-63</t>
  </si>
  <si>
    <t>KP1-64</t>
  </si>
  <si>
    <t>KP1-65</t>
  </si>
  <si>
    <t>KP1-66</t>
  </si>
  <si>
    <t>KP1-67</t>
  </si>
  <si>
    <t>KP1-68</t>
  </si>
  <si>
    <t>KP1-69</t>
  </si>
  <si>
    <t>KP1-70</t>
  </si>
  <si>
    <t>KP1-71</t>
  </si>
  <si>
    <t>KP1-72</t>
  </si>
  <si>
    <t>KP1-73</t>
  </si>
  <si>
    <t>KP1-74</t>
  </si>
  <si>
    <t>KP1-75</t>
  </si>
  <si>
    <t>KP1-76</t>
  </si>
  <si>
    <t xml:space="preserve">TX_NEW_VERIFY </t>
  </si>
  <si>
    <t>TX_NEW_VERIFY ALL</t>
  </si>
  <si>
    <t>KP1-77</t>
  </si>
  <si>
    <t>KP1-81</t>
  </si>
  <si>
    <t>KP1-82</t>
  </si>
  <si>
    <t>KP1-83</t>
  </si>
  <si>
    <t>KP1-84</t>
  </si>
  <si>
    <t>KP1-85</t>
  </si>
  <si>
    <t>KP1-86</t>
  </si>
  <si>
    <t>KP1-87</t>
  </si>
  <si>
    <t>KP1-88</t>
  </si>
  <si>
    <t>KP1-89</t>
  </si>
  <si>
    <t>KP1-90</t>
  </si>
  <si>
    <t>KP1-91</t>
  </si>
  <si>
    <t>KP1-92</t>
  </si>
  <si>
    <t>TX_NEW_VERIFY MSM</t>
  </si>
  <si>
    <t>TX_NEW_VERIFY General population</t>
  </si>
  <si>
    <t>TX_NEW_VERIFY People in prison and other closed settings</t>
  </si>
  <si>
    <t>TX_NEW_VERIFY PWID</t>
  </si>
  <si>
    <t>TX_NEW_VERIFY TG</t>
  </si>
  <si>
    <t>TX_NEW_VERIFY FSW</t>
  </si>
  <si>
    <t>TX_PVLS_VERIFY</t>
  </si>
  <si>
    <t>TX_RTT_VERIFY</t>
  </si>
  <si>
    <t>TX_PVLS_VERIFY Denominator</t>
  </si>
  <si>
    <t>TX_PVLS_Denominator_VERIFY FSW</t>
  </si>
  <si>
    <t>TX_PVLS_Denominator_VERIFY MSM</t>
  </si>
  <si>
    <t>TX_PVLS_Denominator_VERIFY Non-KP (general population)</t>
  </si>
  <si>
    <t>TX_PVLS_Denominator_VERIFY People in prison and other closed settings</t>
  </si>
  <si>
    <t>TX_PVLS_Denominator_VERIFY PWID</t>
  </si>
  <si>
    <t>TX_PVLS_Denominator_VERIFY TG</t>
  </si>
  <si>
    <t>TX_PVLS_VERIFY Numerator</t>
  </si>
  <si>
    <t>TX_PVLS_Numerator_VERIFY FSW</t>
  </si>
  <si>
    <t>TX_PVLS_Numerator_VERIFY MSM</t>
  </si>
  <si>
    <t>TX_PVLS_Numerator_VERIFY Non-KP (general population)</t>
  </si>
  <si>
    <t>TX_PVLS_Numerator_VERIFY People in prison and other closed settings</t>
  </si>
  <si>
    <t>TX_PVLS_Numerator_VERIFY PWID</t>
  </si>
  <si>
    <t>TX_PVLS_Numerator_VERIFY TG</t>
  </si>
  <si>
    <t>TX_RTT_VERIFY FSW</t>
  </si>
  <si>
    <t>TX_RTT_VERIFY MSM</t>
  </si>
  <si>
    <t>TX_RTT_VERIFY Non-KP (general population)</t>
  </si>
  <si>
    <t>TX_RTT_VERIFY People in prison and other closed settings</t>
  </si>
  <si>
    <t>TX_RTT_VERIFY PWID</t>
  </si>
  <si>
    <t>TX_RTT_VERIFY TG</t>
  </si>
  <si>
    <t>KP1-93</t>
  </si>
  <si>
    <t>KP1-95</t>
  </si>
  <si>
    <t>KP1-96</t>
  </si>
  <si>
    <t>KP1-97</t>
  </si>
  <si>
    <t>KP1-98</t>
  </si>
  <si>
    <t>KP1-99</t>
  </si>
  <si>
    <t>KP1-100</t>
  </si>
  <si>
    <t>KP1-101</t>
  </si>
  <si>
    <t>KP1-102</t>
  </si>
  <si>
    <t>KP1-103</t>
  </si>
  <si>
    <t>KP1-104</t>
  </si>
  <si>
    <t>KP1-105</t>
  </si>
  <si>
    <t>KP1-106</t>
  </si>
  <si>
    <t>KP1-94</t>
  </si>
  <si>
    <t>KP1-107</t>
  </si>
  <si>
    <t>KP1-108</t>
  </si>
  <si>
    <t>KP1-109</t>
  </si>
  <si>
    <t>KP1-110</t>
  </si>
  <si>
    <t>KP1-111</t>
  </si>
  <si>
    <t>KP1-112</t>
  </si>
  <si>
    <t>KP1-113</t>
  </si>
  <si>
    <t>KP1-114</t>
  </si>
  <si>
    <t>KP1-115</t>
  </si>
  <si>
    <t>KP1-116</t>
  </si>
  <si>
    <t>KP1-117</t>
  </si>
  <si>
    <t>KP1-118</t>
  </si>
  <si>
    <t>KP1-119</t>
  </si>
  <si>
    <t>3.0 TX_NEW_VERIFY</t>
  </si>
  <si>
    <t>5.0 TX_RTT_VERIFY</t>
  </si>
  <si>
    <t>4.0 TX_PVLS_VERIFY ( Denominator)</t>
  </si>
  <si>
    <t>5.0 TX_PVLS_VERIFY ( Numerator)</t>
  </si>
  <si>
    <t>People in prison &amp; other closed settings</t>
  </si>
  <si>
    <r>
      <t>Total Eligible For HTS Testing in OPD</t>
    </r>
    <r>
      <rPr>
        <b/>
        <sz val="24"/>
        <color theme="9" tint="0.59999389629810485"/>
        <rFont val="Browallia New"/>
        <family val="2"/>
      </rPr>
      <t xml:space="preserve"> IPD and MCH</t>
    </r>
  </si>
  <si>
    <t>Note: Please DON'T cut paste any cell, this will interfere with the formulas.</t>
  </si>
  <si>
    <r>
      <t xml:space="preserve">Incase you copy data, please </t>
    </r>
    <r>
      <rPr>
        <b/>
        <sz val="26"/>
        <color theme="1"/>
        <rFont val="Browallia New"/>
        <family val="2"/>
      </rPr>
      <t>paste as value</t>
    </r>
    <r>
      <rPr>
        <b/>
        <sz val="26"/>
        <color rgb="FFFF0000"/>
        <rFont val="Browallia New"/>
        <family val="2"/>
      </rPr>
      <t xml:space="preserve"> to avoid unexpected Red alerts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</si>
</sst>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b/>
      <sz val="18"/>
      <name val="Browallia New"/>
      <family val="2"/>
      <charset val="222"/>
    </font>
    <font>
      <sz val="18"/>
      <color theme="5"/>
      <name val="Browallia New"/>
      <family val="2"/>
      <charset val="222"/>
    </font>
    <font>
      <b/>
      <sz val="18"/>
      <color theme="5"/>
      <name val="Browallia New"/>
      <family val="2"/>
      <charset val="222"/>
    </font>
    <font>
      <b/>
      <sz val="24"/>
      <color rgb="FFFF0000"/>
      <name val="Browallia New"/>
      <family val="2"/>
      <charset val="222"/>
    </font>
    <font>
      <b/>
      <sz val="20"/>
      <color theme="1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16"/>
      <color theme="1"/>
      <name val="Browallia New"/>
      <family val="2"/>
      <charset val="222"/>
    </font>
    <font>
      <b/>
      <sz val="22"/>
      <color theme="1"/>
      <name val="Browallia New"/>
      <family val="2"/>
    </font>
    <font>
      <b/>
      <sz val="26"/>
      <color theme="1"/>
      <name val="Browallia New"/>
      <family val="2"/>
    </font>
    <font>
      <sz val="26"/>
      <color theme="1"/>
      <name val="Browallia New"/>
      <family val="2"/>
    </font>
    <font>
      <sz val="26"/>
      <color theme="1"/>
      <name val="Calibri"/>
      <family val="2"/>
      <scheme val="minor"/>
    </font>
    <font>
      <b/>
      <sz val="26"/>
      <color rgb="FFFF0000"/>
      <name val="Browallia New"/>
      <family val="2"/>
    </font>
    <font>
      <b/>
      <sz val="20"/>
      <color theme="0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22"/>
      <color theme="0"/>
      <name val="Browallia New"/>
      <family val="2"/>
    </font>
    <font>
      <sz val="18"/>
      <color theme="0"/>
      <name val="Browallia New"/>
      <family val="2"/>
    </font>
    <font>
      <b/>
      <sz val="22"/>
      <color theme="4"/>
      <name val="Browallia New"/>
      <family val="2"/>
      <charset val="222"/>
    </font>
    <font>
      <b/>
      <sz val="24"/>
      <color theme="4"/>
      <name val="Browallia New"/>
      <family val="2"/>
      <charset val="222"/>
    </font>
    <font>
      <b/>
      <sz val="20"/>
      <color theme="0"/>
      <name val="Browallia New"/>
      <family val="2"/>
      <charset val="222"/>
    </font>
    <font>
      <b/>
      <sz val="22"/>
      <name val="Browallia New"/>
      <family val="2"/>
    </font>
    <font>
      <sz val="24"/>
      <color theme="1"/>
      <name val="Browallia New"/>
      <family val="2"/>
    </font>
    <font>
      <sz val="24"/>
      <name val="Browallia New"/>
      <family val="2"/>
    </font>
    <font>
      <b/>
      <sz val="24"/>
      <name val="Browallia New"/>
      <family val="2"/>
    </font>
    <font>
      <b/>
      <sz val="24"/>
      <color rgb="FFFF0000"/>
      <name val="Browallia New"/>
      <family val="2"/>
    </font>
    <font>
      <b/>
      <sz val="24"/>
      <color theme="9" tint="0.59999389629810485"/>
      <name val="Browallia New"/>
      <family val="2"/>
    </font>
    <font>
      <sz val="22"/>
      <color theme="0"/>
      <name val="Browallia New"/>
      <family val="2"/>
    </font>
    <font>
      <sz val="26"/>
      <color theme="0"/>
      <name val="Browallia New"/>
      <family val="2"/>
    </font>
    <font>
      <sz val="24"/>
      <color theme="0"/>
      <name val="Browallia New"/>
      <family val="2"/>
    </font>
    <font>
      <b/>
      <sz val="20"/>
      <color rgb="FFFF0000"/>
      <name val="Browallia Ne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medium">
        <color theme="9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9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thin">
        <color theme="2" tint="-0.249977111117893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 style="thin">
        <color theme="2" tint="-0.249977111117893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 style="medium">
        <color theme="9"/>
      </left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/>
      <bottom/>
      <diagonal/>
    </border>
    <border>
      <left/>
      <right style="medium">
        <color theme="9"/>
      </right>
      <top/>
      <bottom style="thin">
        <color theme="2" tint="-0.249977111117893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/>
      <bottom style="medium">
        <color theme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/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thin">
        <color theme="2" tint="-9.9978637043366805E-2"/>
      </right>
      <top style="medium">
        <color theme="9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9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9"/>
      </right>
      <top style="medium">
        <color theme="9"/>
      </top>
      <bottom style="thin">
        <color theme="2" tint="-9.9978637043366805E-2"/>
      </bottom>
      <diagonal/>
    </border>
    <border>
      <left style="medium">
        <color theme="9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9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9"/>
      </left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 style="thin">
        <color theme="2" tint="-9.9978637043366805E-2"/>
      </left>
      <right style="medium">
        <color theme="9"/>
      </right>
      <top style="thin">
        <color theme="2" tint="-9.9978637043366805E-2"/>
      </top>
      <bottom style="medium">
        <color theme="9"/>
      </bottom>
      <diagonal/>
    </border>
    <border>
      <left style="medium">
        <color theme="9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9"/>
      </right>
      <top/>
      <bottom style="thin">
        <color theme="2" tint="-9.9978637043366805E-2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9"/>
      </bottom>
      <diagonal/>
    </border>
    <border>
      <left style="thin">
        <color theme="9"/>
      </left>
      <right style="thin">
        <color theme="2" tint="-9.9978637043366805E-2"/>
      </right>
      <top style="thin">
        <color theme="9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9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9"/>
      </right>
      <top style="thin">
        <color theme="9"/>
      </top>
      <bottom style="thin">
        <color theme="2" tint="-9.9978637043366805E-2"/>
      </bottom>
      <diagonal/>
    </border>
    <border>
      <left style="thin">
        <color theme="9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9"/>
      </right>
      <top/>
      <bottom style="thin">
        <color theme="2" tint="-9.9978637043366805E-2"/>
      </bottom>
      <diagonal/>
    </border>
    <border>
      <left style="thin">
        <color theme="9"/>
      </left>
      <right style="thin">
        <color theme="2" tint="-9.9978637043366805E-2"/>
      </right>
      <top/>
      <bottom style="thin">
        <color theme="9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9"/>
      </bottom>
      <diagonal/>
    </border>
    <border>
      <left style="thin">
        <color theme="2" tint="-9.9978637043366805E-2"/>
      </left>
      <right style="thin">
        <color theme="9"/>
      </right>
      <top/>
      <bottom style="thin">
        <color theme="9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9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9"/>
      </left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9"/>
      </bottom>
      <diagonal/>
    </border>
    <border>
      <left style="thin">
        <color theme="2" tint="-9.9978637043366805E-2"/>
      </left>
      <right style="thin">
        <color theme="9"/>
      </right>
      <top style="thin">
        <color theme="2" tint="-9.9978637043366805E-2"/>
      </top>
      <bottom style="thin">
        <color theme="9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/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medium">
        <color theme="9"/>
      </left>
      <right style="thin">
        <color theme="9"/>
      </right>
      <top/>
      <bottom style="medium">
        <color theme="9"/>
      </bottom>
      <diagonal/>
    </border>
    <border>
      <left style="medium">
        <color theme="9"/>
      </left>
      <right style="thin">
        <color theme="9"/>
      </right>
      <top/>
      <bottom/>
      <diagonal/>
    </border>
    <border>
      <left/>
      <right style="medium">
        <color theme="9"/>
      </right>
      <top style="thin">
        <color theme="2" tint="-0.249977111117893"/>
      </top>
      <bottom/>
      <diagonal/>
    </border>
    <border>
      <left style="medium">
        <color theme="9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55">
    <xf numFmtId="0" fontId="0" fillId="0" borderId="0" xfId="0"/>
    <xf numFmtId="0" fontId="4" fillId="0" borderId="0" xfId="0" applyFont="1"/>
    <xf numFmtId="0" fontId="3" fillId="0" borderId="0" xfId="0" applyFont="1"/>
    <xf numFmtId="0" fontId="4" fillId="5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16" fillId="5" borderId="1" xfId="0" applyFont="1" applyFill="1" applyBorder="1" applyAlignment="1">
      <alignment horizontal="left" wrapText="1"/>
    </xf>
    <xf numFmtId="0" fontId="18" fillId="5" borderId="0" xfId="0" applyFont="1" applyFill="1" applyAlignment="1">
      <alignment horizontal="left" wrapText="1"/>
    </xf>
    <xf numFmtId="0" fontId="6" fillId="0" borderId="15" xfId="0" applyFont="1" applyBorder="1" applyAlignment="1" applyProtection="1">
      <alignment horizontal="center" vertical="center"/>
      <protection locked="0"/>
    </xf>
    <xf numFmtId="0" fontId="4" fillId="5" borderId="12" xfId="0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5" borderId="15" xfId="0" applyFont="1" applyFill="1" applyBorder="1" applyAlignment="1" applyProtection="1">
      <alignment horizontal="center" vertical="center"/>
      <protection locked="0"/>
    </xf>
    <xf numFmtId="49" fontId="5" fillId="4" borderId="15" xfId="1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vertical="top"/>
    </xf>
    <xf numFmtId="0" fontId="4" fillId="10" borderId="2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17" fillId="5" borderId="0" xfId="0" applyFont="1" applyFill="1" applyAlignment="1"/>
    <xf numFmtId="0" fontId="16" fillId="5" borderId="1" xfId="0" applyFont="1" applyFill="1" applyBorder="1" applyAlignment="1">
      <alignment horizontal="left" vertical="center"/>
    </xf>
    <xf numFmtId="0" fontId="17" fillId="5" borderId="0" xfId="0" applyFont="1" applyFill="1" applyAlignment="1">
      <alignment horizontal="left"/>
    </xf>
    <xf numFmtId="0" fontId="18" fillId="5" borderId="0" xfId="0" applyFont="1" applyFill="1" applyAlignment="1"/>
    <xf numFmtId="0" fontId="17" fillId="5" borderId="0" xfId="0" applyFont="1" applyFill="1" applyAlignment="1">
      <alignment horizontal="left" vertical="center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3" fillId="2" borderId="21" xfId="0" applyFont="1" applyFill="1" applyBorder="1" applyAlignment="1">
      <alignment horizontal="left" vertical="top"/>
    </xf>
    <xf numFmtId="0" fontId="4" fillId="0" borderId="0" xfId="0" applyFont="1" applyAlignment="1"/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>
      <alignment vertical="top"/>
    </xf>
    <xf numFmtId="0" fontId="4" fillId="10" borderId="21" xfId="0" applyFont="1" applyFill="1" applyBorder="1" applyAlignment="1">
      <alignment horizontal="left" vertical="top"/>
    </xf>
    <xf numFmtId="0" fontId="3" fillId="6" borderId="32" xfId="0" applyFont="1" applyFill="1" applyBorder="1" applyAlignment="1">
      <alignment horizontal="center" vertical="center"/>
    </xf>
    <xf numFmtId="0" fontId="17" fillId="5" borderId="0" xfId="0" applyFont="1" applyFill="1" applyAlignment="1"/>
    <xf numFmtId="0" fontId="16" fillId="5" borderId="1" xfId="0" applyFont="1" applyFill="1" applyBorder="1" applyAlignment="1">
      <alignment horizontal="center" vertical="top"/>
    </xf>
    <xf numFmtId="0" fontId="17" fillId="5" borderId="0" xfId="0" applyFont="1" applyFill="1" applyAlignment="1">
      <alignment horizontal="left"/>
    </xf>
    <xf numFmtId="0" fontId="18" fillId="5" borderId="0" xfId="0" applyFont="1" applyFill="1" applyAlignment="1"/>
    <xf numFmtId="0" fontId="18" fillId="5" borderId="0" xfId="0" applyFont="1" applyFill="1" applyAlignment="1">
      <alignment horizontal="center" vertical="top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60" xfId="0" applyFont="1" applyFill="1" applyBorder="1" applyAlignment="1" applyProtection="1">
      <alignment horizontal="center" vertical="center"/>
    </xf>
    <xf numFmtId="49" fontId="3" fillId="6" borderId="61" xfId="0" applyNumberFormat="1" applyFont="1" applyFill="1" applyBorder="1" applyAlignment="1" applyProtection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6" borderId="65" xfId="0" applyFont="1" applyFill="1" applyBorder="1" applyAlignment="1">
      <alignment horizontal="center" vertical="center"/>
    </xf>
    <xf numFmtId="49" fontId="3" fillId="6" borderId="31" xfId="0" applyNumberFormat="1" applyFont="1" applyFill="1" applyBorder="1" applyAlignment="1" applyProtection="1">
      <alignment horizontal="center" vertical="center"/>
    </xf>
    <xf numFmtId="0" fontId="16" fillId="5" borderId="5" xfId="0" applyFont="1" applyFill="1" applyBorder="1" applyAlignment="1">
      <alignment horizontal="left" wrapText="1"/>
    </xf>
    <xf numFmtId="0" fontId="16" fillId="5" borderId="6" xfId="0" applyFont="1" applyFill="1" applyBorder="1" applyAlignment="1">
      <alignment horizontal="center" vertical="top"/>
    </xf>
    <xf numFmtId="0" fontId="16" fillId="5" borderId="66" xfId="0" applyFont="1" applyFill="1" applyBorder="1" applyAlignment="1">
      <alignment horizontal="left" vertical="center"/>
    </xf>
    <xf numFmtId="0" fontId="16" fillId="5" borderId="2" xfId="0" applyFont="1" applyFill="1" applyBorder="1" applyAlignment="1"/>
    <xf numFmtId="0" fontId="16" fillId="5" borderId="1" xfId="0" applyFont="1" applyFill="1" applyBorder="1" applyAlignment="1">
      <alignment horizontal="left" vertical="top" wrapText="1"/>
    </xf>
    <xf numFmtId="0" fontId="16" fillId="5" borderId="6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vertical="top" wrapText="1"/>
    </xf>
    <xf numFmtId="0" fontId="23" fillId="0" borderId="0" xfId="0" applyFont="1"/>
    <xf numFmtId="0" fontId="25" fillId="0" borderId="0" xfId="0" applyFont="1" applyAlignment="1">
      <alignment vertical="center"/>
    </xf>
    <xf numFmtId="0" fontId="15" fillId="7" borderId="35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vertical="center"/>
    </xf>
    <xf numFmtId="0" fontId="15" fillId="0" borderId="24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vertical="center"/>
    </xf>
    <xf numFmtId="0" fontId="4" fillId="4" borderId="96" xfId="0" applyFont="1" applyFill="1" applyBorder="1" applyAlignment="1" applyProtection="1">
      <alignment horizontal="center" vertical="center"/>
    </xf>
    <xf numFmtId="0" fontId="3" fillId="6" borderId="97" xfId="0" applyFont="1" applyFill="1" applyBorder="1" applyAlignment="1">
      <alignment horizontal="center" vertical="center"/>
    </xf>
    <xf numFmtId="0" fontId="4" fillId="4" borderId="98" xfId="0" applyFont="1" applyFill="1" applyBorder="1" applyAlignment="1" applyProtection="1">
      <alignment horizontal="center" vertical="center"/>
    </xf>
    <xf numFmtId="0" fontId="4" fillId="4" borderId="99" xfId="0" applyFont="1" applyFill="1" applyBorder="1" applyAlignment="1" applyProtection="1">
      <alignment horizontal="center" vertical="center"/>
    </xf>
    <xf numFmtId="0" fontId="4" fillId="4" borderId="100" xfId="0" applyFont="1" applyFill="1" applyBorder="1" applyAlignment="1" applyProtection="1">
      <alignment horizontal="center" vertical="center"/>
    </xf>
    <xf numFmtId="0" fontId="4" fillId="4" borderId="101" xfId="0" applyFont="1" applyFill="1" applyBorder="1" applyAlignment="1" applyProtection="1">
      <alignment horizontal="center" vertical="center"/>
    </xf>
    <xf numFmtId="0" fontId="4" fillId="4" borderId="102" xfId="0" applyFont="1" applyFill="1" applyBorder="1" applyAlignment="1" applyProtection="1">
      <alignment horizontal="center" vertical="center"/>
    </xf>
    <xf numFmtId="0" fontId="4" fillId="4" borderId="103" xfId="0" applyFont="1" applyFill="1" applyBorder="1" applyAlignment="1" applyProtection="1">
      <alignment horizontal="center" vertical="center"/>
    </xf>
    <xf numFmtId="0" fontId="4" fillId="4" borderId="104" xfId="0" applyFont="1" applyFill="1" applyBorder="1" applyAlignment="1" applyProtection="1">
      <alignment horizontal="center" vertical="center"/>
    </xf>
    <xf numFmtId="0" fontId="4" fillId="4" borderId="105" xfId="0" applyFont="1" applyFill="1" applyBorder="1" applyAlignment="1" applyProtection="1">
      <alignment horizontal="center" vertical="center"/>
    </xf>
    <xf numFmtId="0" fontId="4" fillId="4" borderId="106" xfId="0" applyFont="1" applyFill="1" applyBorder="1" applyAlignment="1" applyProtection="1">
      <alignment horizontal="center" vertical="center"/>
    </xf>
    <xf numFmtId="0" fontId="4" fillId="4" borderId="107" xfId="0" applyFont="1" applyFill="1" applyBorder="1" applyAlignment="1" applyProtection="1">
      <alignment horizontal="center" vertical="center"/>
    </xf>
    <xf numFmtId="0" fontId="4" fillId="4" borderId="108" xfId="0" applyFont="1" applyFill="1" applyBorder="1" applyAlignment="1" applyProtection="1">
      <alignment horizontal="center" vertical="center"/>
    </xf>
    <xf numFmtId="0" fontId="11" fillId="0" borderId="97" xfId="0" applyFont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4" fillId="6" borderId="7" xfId="0" applyFont="1" applyFill="1" applyBorder="1" applyAlignment="1" applyProtection="1">
      <alignment horizontal="center" vertical="center"/>
    </xf>
    <xf numFmtId="0" fontId="4" fillId="5" borderId="96" xfId="0" applyFont="1" applyFill="1" applyBorder="1" applyAlignment="1" applyProtection="1">
      <alignment horizontal="center" vertical="center"/>
      <protection locked="0"/>
    </xf>
    <xf numFmtId="0" fontId="4" fillId="5" borderId="104" xfId="0" applyFont="1" applyFill="1" applyBorder="1" applyAlignment="1" applyProtection="1">
      <alignment horizontal="center" vertical="center"/>
      <protection locked="0"/>
    </xf>
    <xf numFmtId="0" fontId="4" fillId="5" borderId="110" xfId="0" applyFont="1" applyFill="1" applyBorder="1" applyAlignment="1" applyProtection="1">
      <alignment horizontal="center" vertical="center"/>
      <protection locked="0"/>
    </xf>
    <xf numFmtId="0" fontId="4" fillId="5" borderId="111" xfId="0" applyFont="1" applyFill="1" applyBorder="1" applyAlignment="1" applyProtection="1">
      <alignment horizontal="center" vertical="center"/>
      <protection locked="0"/>
    </xf>
    <xf numFmtId="0" fontId="4" fillId="4" borderId="112" xfId="0" applyFont="1" applyFill="1" applyBorder="1" applyAlignment="1" applyProtection="1">
      <alignment horizontal="center" vertical="center"/>
    </xf>
    <xf numFmtId="0" fontId="4" fillId="4" borderId="113" xfId="0" applyFont="1" applyFill="1" applyBorder="1" applyAlignment="1" applyProtection="1">
      <alignment horizontal="center" vertical="center"/>
    </xf>
    <xf numFmtId="0" fontId="4" fillId="4" borderId="114" xfId="0" applyFont="1" applyFill="1" applyBorder="1" applyAlignment="1" applyProtection="1">
      <alignment horizontal="center" vertical="center"/>
    </xf>
    <xf numFmtId="0" fontId="4" fillId="4" borderId="115" xfId="0" applyFont="1" applyFill="1" applyBorder="1" applyAlignment="1" applyProtection="1">
      <alignment horizontal="center" vertical="center"/>
    </xf>
    <xf numFmtId="0" fontId="4" fillId="4" borderId="116" xfId="0" applyFont="1" applyFill="1" applyBorder="1" applyAlignment="1" applyProtection="1">
      <alignment horizontal="center" vertical="center"/>
    </xf>
    <xf numFmtId="0" fontId="4" fillId="4" borderId="117" xfId="0" applyFont="1" applyFill="1" applyBorder="1" applyAlignment="1" applyProtection="1">
      <alignment horizontal="center" vertical="center"/>
    </xf>
    <xf numFmtId="0" fontId="4" fillId="4" borderId="118" xfId="0" applyFont="1" applyFill="1" applyBorder="1" applyAlignment="1" applyProtection="1">
      <alignment horizontal="center" vertical="center"/>
    </xf>
    <xf numFmtId="0" fontId="4" fillId="4" borderId="119" xfId="0" applyFont="1" applyFill="1" applyBorder="1" applyAlignment="1" applyProtection="1">
      <alignment horizontal="center" vertical="center"/>
    </xf>
    <xf numFmtId="0" fontId="4" fillId="4" borderId="120" xfId="0" applyFont="1" applyFill="1" applyBorder="1" applyAlignment="1" applyProtection="1">
      <alignment horizontal="center" vertical="center"/>
    </xf>
    <xf numFmtId="0" fontId="4" fillId="5" borderId="112" xfId="0" applyFont="1" applyFill="1" applyBorder="1" applyAlignment="1" applyProtection="1">
      <alignment horizontal="center" vertical="center"/>
      <protection locked="0"/>
    </xf>
    <xf numFmtId="0" fontId="4" fillId="5" borderId="113" xfId="0" applyFont="1" applyFill="1" applyBorder="1" applyAlignment="1" applyProtection="1">
      <alignment horizontal="center" vertical="center"/>
      <protection locked="0"/>
    </xf>
    <xf numFmtId="0" fontId="4" fillId="5" borderId="114" xfId="0" applyFont="1" applyFill="1" applyBorder="1" applyAlignment="1" applyProtection="1">
      <alignment horizontal="center" vertical="center"/>
      <protection locked="0"/>
    </xf>
    <xf numFmtId="0" fontId="4" fillId="5" borderId="121" xfId="0" applyFont="1" applyFill="1" applyBorder="1" applyAlignment="1" applyProtection="1">
      <alignment horizontal="center" vertical="center"/>
      <protection locked="0"/>
    </xf>
    <xf numFmtId="0" fontId="4" fillId="5" borderId="122" xfId="0" applyFont="1" applyFill="1" applyBorder="1" applyAlignment="1" applyProtection="1">
      <alignment horizontal="center" vertical="center"/>
      <protection locked="0"/>
    </xf>
    <xf numFmtId="0" fontId="4" fillId="5" borderId="123" xfId="0" applyFont="1" applyFill="1" applyBorder="1" applyAlignment="1" applyProtection="1">
      <alignment horizontal="center" vertical="center"/>
      <protection locked="0"/>
    </xf>
    <xf numFmtId="0" fontId="4" fillId="5" borderId="124" xfId="0" applyFont="1" applyFill="1" applyBorder="1" applyAlignment="1" applyProtection="1">
      <alignment horizontal="center" vertical="center"/>
      <protection locked="0"/>
    </xf>
    <xf numFmtId="0" fontId="4" fillId="5" borderId="12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wrapText="1"/>
    </xf>
    <xf numFmtId="0" fontId="14" fillId="0" borderId="66" xfId="0" applyFont="1" applyBorder="1" applyAlignment="1">
      <alignment wrapText="1"/>
    </xf>
    <xf numFmtId="0" fontId="3" fillId="0" borderId="5" xfId="0" applyFont="1" applyBorder="1"/>
    <xf numFmtId="0" fontId="3" fillId="0" borderId="66" xfId="0" applyFont="1" applyBorder="1"/>
    <xf numFmtId="0" fontId="31" fillId="0" borderId="0" xfId="0" applyFont="1" applyFill="1" applyBorder="1" applyAlignment="1">
      <alignment horizontal="center"/>
    </xf>
    <xf numFmtId="0" fontId="31" fillId="0" borderId="43" xfId="0" applyFont="1" applyFill="1" applyBorder="1" applyAlignment="1">
      <alignment horizontal="center"/>
    </xf>
    <xf numFmtId="0" fontId="31" fillId="0" borderId="0" xfId="0" applyFont="1" applyFill="1" applyBorder="1"/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/>
    <xf numFmtId="0" fontId="4" fillId="4" borderId="31" xfId="0" applyFont="1" applyFill="1" applyBorder="1" applyAlignment="1" applyProtection="1">
      <alignment horizontal="center" vertical="center"/>
    </xf>
    <xf numFmtId="0" fontId="4" fillId="4" borderId="17" xfId="0" applyFont="1" applyFill="1" applyBorder="1" applyAlignment="1" applyProtection="1">
      <alignment horizontal="center" vertical="center"/>
    </xf>
    <xf numFmtId="0" fontId="4" fillId="4" borderId="61" xfId="0" applyFont="1" applyFill="1" applyBorder="1" applyAlignment="1" applyProtection="1">
      <alignment horizontal="center" vertical="center"/>
    </xf>
    <xf numFmtId="0" fontId="4" fillId="4" borderId="54" xfId="0" applyFont="1" applyFill="1" applyBorder="1" applyAlignment="1" applyProtection="1">
      <alignment horizontal="center" vertical="center"/>
    </xf>
    <xf numFmtId="0" fontId="4" fillId="6" borderId="20" xfId="0" applyFont="1" applyFill="1" applyBorder="1" applyAlignment="1" applyProtection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4" fillId="0" borderId="127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4" borderId="135" xfId="0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4" borderId="59" xfId="0" applyFont="1" applyFill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20" fillId="2" borderId="44" xfId="0" applyFont="1" applyFill="1" applyBorder="1" applyAlignment="1">
      <alignment vertical="center" wrapText="1"/>
    </xf>
    <xf numFmtId="0" fontId="11" fillId="10" borderId="44" xfId="0" applyFont="1" applyFill="1" applyBorder="1" applyAlignment="1">
      <alignment vertical="center" wrapText="1"/>
    </xf>
    <xf numFmtId="0" fontId="4" fillId="6" borderId="10" xfId="0" applyFont="1" applyFill="1" applyBorder="1" applyAlignment="1" applyProtection="1">
      <alignment horizontal="center" vertical="center"/>
    </xf>
    <xf numFmtId="0" fontId="4" fillId="6" borderId="19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4" fillId="6" borderId="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65" xfId="0" applyFont="1" applyFill="1" applyBorder="1" applyAlignment="1" applyProtection="1">
      <alignment horizontal="center" vertical="center"/>
    </xf>
    <xf numFmtId="0" fontId="4" fillId="10" borderId="38" xfId="0" applyFont="1" applyFill="1" applyBorder="1" applyAlignment="1">
      <alignment horizontal="left" vertical="center" wrapText="1"/>
    </xf>
    <xf numFmtId="0" fontId="4" fillId="10" borderId="21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/>
    </xf>
    <xf numFmtId="0" fontId="4" fillId="10" borderId="21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38" xfId="0" applyFont="1" applyFill="1" applyBorder="1" applyAlignment="1">
      <alignment horizontal="left" vertical="center"/>
    </xf>
    <xf numFmtId="0" fontId="4" fillId="10" borderId="38" xfId="0" applyFont="1" applyFill="1" applyBorder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2" borderId="37" xfId="0" applyFont="1" applyFill="1" applyBorder="1" applyAlignment="1">
      <alignment horizontal="left" vertical="center"/>
    </xf>
    <xf numFmtId="0" fontId="4" fillId="2" borderId="56" xfId="0" applyFont="1" applyFill="1" applyBorder="1" applyAlignment="1">
      <alignment horizontal="left" vertical="center"/>
    </xf>
    <xf numFmtId="0" fontId="4" fillId="2" borderId="57" xfId="0" applyFont="1" applyFill="1" applyBorder="1" applyAlignment="1">
      <alignment horizontal="left" vertical="center"/>
    </xf>
    <xf numFmtId="0" fontId="4" fillId="2" borderId="53" xfId="0" applyFont="1" applyFill="1" applyBorder="1" applyAlignment="1">
      <alignment horizontal="left" vertical="center"/>
    </xf>
    <xf numFmtId="0" fontId="3" fillId="6" borderId="44" xfId="0" applyFont="1" applyFill="1" applyBorder="1" applyAlignment="1">
      <alignment horizontal="center" vertical="center"/>
    </xf>
    <xf numFmtId="0" fontId="4" fillId="6" borderId="18" xfId="0" applyFont="1" applyFill="1" applyBorder="1" applyAlignment="1" applyProtection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2" borderId="134" xfId="0" applyFont="1" applyFill="1" applyBorder="1" applyAlignment="1">
      <alignment horizontal="left" vertical="center"/>
    </xf>
    <xf numFmtId="0" fontId="4" fillId="2" borderId="97" xfId="0" applyFont="1" applyFill="1" applyBorder="1" applyAlignment="1">
      <alignment horizontal="left" vertical="center"/>
    </xf>
    <xf numFmtId="0" fontId="4" fillId="2" borderId="109" xfId="0" applyFont="1" applyFill="1" applyBorder="1" applyAlignment="1">
      <alignment horizontal="left" vertical="center"/>
    </xf>
    <xf numFmtId="0" fontId="3" fillId="6" borderId="18" xfId="0" applyFont="1" applyFill="1" applyBorder="1" applyAlignment="1" applyProtection="1">
      <alignment horizontal="center" vertical="center"/>
    </xf>
    <xf numFmtId="0" fontId="3" fillId="2" borderId="57" xfId="0" applyFont="1" applyFill="1" applyBorder="1" applyAlignment="1">
      <alignment horizontal="left" vertical="center"/>
    </xf>
    <xf numFmtId="0" fontId="3" fillId="10" borderId="21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11" fillId="10" borderId="51" xfId="0" applyFont="1" applyFill="1" applyBorder="1" applyAlignment="1">
      <alignment horizontal="center" vertical="center" wrapText="1"/>
    </xf>
    <xf numFmtId="0" fontId="11" fillId="10" borderId="44" xfId="0" applyFont="1" applyFill="1" applyBorder="1" applyAlignment="1">
      <alignment horizontal="center" vertical="center" wrapText="1"/>
    </xf>
    <xf numFmtId="0" fontId="11" fillId="10" borderId="52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left" vertical="center"/>
    </xf>
    <xf numFmtId="0" fontId="8" fillId="3" borderId="42" xfId="0" applyFont="1" applyFill="1" applyBorder="1" applyAlignment="1">
      <alignment horizontal="left" vertical="center"/>
    </xf>
    <xf numFmtId="0" fontId="8" fillId="3" borderId="109" xfId="0" applyFont="1" applyFill="1" applyBorder="1" applyAlignment="1">
      <alignment horizontal="left" vertical="center"/>
    </xf>
    <xf numFmtId="49" fontId="5" fillId="4" borderId="10" xfId="1" applyNumberFormat="1" applyFont="1" applyFill="1" applyBorder="1" applyAlignment="1">
      <alignment horizontal="center" vertical="center"/>
    </xf>
    <xf numFmtId="49" fontId="5" fillId="4" borderId="19" xfId="1" applyNumberFormat="1" applyFont="1" applyFill="1" applyBorder="1" applyAlignment="1">
      <alignment horizontal="center" vertical="center"/>
    </xf>
    <xf numFmtId="49" fontId="5" fillId="4" borderId="33" xfId="1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/>
    </xf>
    <xf numFmtId="0" fontId="3" fillId="7" borderId="97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0" fontId="11" fillId="10" borderId="51" xfId="0" applyFont="1" applyFill="1" applyBorder="1" applyAlignment="1">
      <alignment horizontal="left" vertical="center" wrapText="1"/>
    </xf>
    <xf numFmtId="0" fontId="11" fillId="10" borderId="44" xfId="0" applyFont="1" applyFill="1" applyBorder="1" applyAlignment="1">
      <alignment horizontal="left" vertical="center" wrapText="1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 wrapText="1"/>
    </xf>
    <xf numFmtId="0" fontId="11" fillId="7" borderId="52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3" fillId="4" borderId="126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3" fillId="7" borderId="129" xfId="0" applyFont="1" applyFill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49" fontId="5" fillId="4" borderId="127" xfId="1" applyNumberFormat="1" applyFont="1" applyFill="1" applyBorder="1" applyAlignment="1">
      <alignment horizontal="center" vertical="center"/>
    </xf>
    <xf numFmtId="49" fontId="5" fillId="4" borderId="29" xfId="1" applyNumberFormat="1" applyFont="1" applyFill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 wrapText="1"/>
    </xf>
    <xf numFmtId="0" fontId="3" fillId="7" borderId="126" xfId="0" applyFont="1" applyFill="1" applyBorder="1" applyAlignment="1">
      <alignment horizontal="center" vertical="center"/>
    </xf>
    <xf numFmtId="0" fontId="3" fillId="7" borderId="65" xfId="0" applyFont="1" applyFill="1" applyBorder="1" applyAlignment="1">
      <alignment horizontal="center" vertical="center"/>
    </xf>
    <xf numFmtId="49" fontId="5" fillId="4" borderId="12" xfId="1" applyNumberFormat="1" applyFont="1" applyFill="1" applyBorder="1" applyAlignment="1">
      <alignment horizontal="center" vertical="center"/>
    </xf>
    <xf numFmtId="0" fontId="8" fillId="3" borderId="130" xfId="0" applyFont="1" applyFill="1" applyBorder="1" applyAlignment="1">
      <alignment horizontal="left" vertical="center"/>
    </xf>
    <xf numFmtId="0" fontId="30" fillId="2" borderId="51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0" fillId="2" borderId="52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8" fillId="3" borderId="59" xfId="0" applyFont="1" applyFill="1" applyBorder="1" applyAlignment="1">
      <alignment horizontal="left" vertical="center"/>
    </xf>
    <xf numFmtId="0" fontId="8" fillId="3" borderId="5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46" xfId="0" applyFont="1" applyFill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7" borderId="1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left" vertical="center"/>
    </xf>
    <xf numFmtId="0" fontId="8" fillId="3" borderId="128" xfId="0" applyFont="1" applyFill="1" applyBorder="1" applyAlignment="1">
      <alignment horizontal="left" vertical="center"/>
    </xf>
    <xf numFmtId="0" fontId="8" fillId="3" borderId="129" xfId="0" applyFont="1" applyFill="1" applyBorder="1" applyAlignment="1">
      <alignment horizontal="left" vertical="center"/>
    </xf>
    <xf numFmtId="0" fontId="17" fillId="0" borderId="75" xfId="0" applyFont="1" applyBorder="1" applyAlignment="1">
      <alignment horizontal="left" vertical="top" wrapText="1"/>
    </xf>
    <xf numFmtId="0" fontId="17" fillId="0" borderId="76" xfId="0" applyFont="1" applyBorder="1" applyAlignment="1">
      <alignment horizontal="left" vertical="top" wrapText="1"/>
    </xf>
    <xf numFmtId="0" fontId="17" fillId="0" borderId="77" xfId="0" applyFont="1" applyBorder="1" applyAlignment="1">
      <alignment horizontal="left" vertical="top" wrapText="1"/>
    </xf>
    <xf numFmtId="0" fontId="17" fillId="0" borderId="78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79" xfId="0" applyFont="1" applyBorder="1" applyAlignment="1">
      <alignment horizontal="left" vertical="top" wrapText="1"/>
    </xf>
    <xf numFmtId="0" fontId="17" fillId="0" borderId="80" xfId="0" applyFont="1" applyBorder="1" applyAlignment="1">
      <alignment horizontal="left" vertical="top" wrapText="1"/>
    </xf>
    <xf numFmtId="0" fontId="17" fillId="0" borderId="81" xfId="0" applyFont="1" applyBorder="1" applyAlignment="1">
      <alignment horizontal="left" vertical="top" wrapText="1"/>
    </xf>
    <xf numFmtId="0" fontId="17" fillId="0" borderId="82" xfId="0" applyFont="1" applyBorder="1" applyAlignment="1">
      <alignment horizontal="left" vertical="top" wrapText="1"/>
    </xf>
    <xf numFmtId="0" fontId="29" fillId="0" borderId="75" xfId="0" applyFont="1" applyBorder="1" applyAlignment="1" applyProtection="1">
      <alignment horizontal="left" vertical="top"/>
      <protection locked="0"/>
    </xf>
    <xf numFmtId="0" fontId="29" fillId="0" borderId="76" xfId="0" applyFont="1" applyBorder="1" applyAlignment="1" applyProtection="1">
      <alignment horizontal="left" vertical="top"/>
      <protection locked="0"/>
    </xf>
    <xf numFmtId="0" fontId="29" fillId="0" borderId="77" xfId="0" applyFont="1" applyBorder="1" applyAlignment="1" applyProtection="1">
      <alignment horizontal="left" vertical="top"/>
      <protection locked="0"/>
    </xf>
    <xf numFmtId="0" fontId="29" fillId="0" borderId="78" xfId="0" applyFont="1" applyBorder="1" applyAlignment="1" applyProtection="1">
      <alignment horizontal="left" vertical="top"/>
      <protection locked="0"/>
    </xf>
    <xf numFmtId="0" fontId="29" fillId="0" borderId="0" xfId="0" applyFont="1" applyBorder="1" applyAlignment="1" applyProtection="1">
      <alignment horizontal="left" vertical="top"/>
      <protection locked="0"/>
    </xf>
    <xf numFmtId="0" fontId="29" fillId="0" borderId="79" xfId="0" applyFont="1" applyBorder="1" applyAlignment="1" applyProtection="1">
      <alignment horizontal="left" vertical="top"/>
      <protection locked="0"/>
    </xf>
    <xf numFmtId="0" fontId="29" fillId="0" borderId="80" xfId="0" applyFont="1" applyBorder="1" applyAlignment="1" applyProtection="1">
      <alignment horizontal="left" vertical="top"/>
      <protection locked="0"/>
    </xf>
    <xf numFmtId="0" fontId="29" fillId="0" borderId="81" xfId="0" applyFont="1" applyBorder="1" applyAlignment="1" applyProtection="1">
      <alignment horizontal="left" vertical="top"/>
      <protection locked="0"/>
    </xf>
    <xf numFmtId="0" fontId="29" fillId="0" borderId="82" xfId="0" applyFont="1" applyBorder="1" applyAlignment="1" applyProtection="1">
      <alignment horizontal="left" vertical="top"/>
      <protection locked="0"/>
    </xf>
    <xf numFmtId="0" fontId="22" fillId="12" borderId="73" xfId="0" applyFont="1" applyFill="1" applyBorder="1" applyAlignment="1">
      <alignment horizontal="center" vertical="top" wrapText="1"/>
    </xf>
    <xf numFmtId="0" fontId="22" fillId="12" borderId="0" xfId="0" applyFont="1" applyFill="1" applyBorder="1" applyAlignment="1">
      <alignment horizontal="center" vertical="top" wrapText="1"/>
    </xf>
    <xf numFmtId="0" fontId="22" fillId="12" borderId="74" xfId="0" applyFont="1" applyFill="1" applyBorder="1" applyAlignment="1">
      <alignment horizontal="center" vertical="top" wrapText="1"/>
    </xf>
    <xf numFmtId="0" fontId="22" fillId="12" borderId="0" xfId="0" applyFont="1" applyFill="1" applyBorder="1" applyAlignment="1">
      <alignment horizontal="left" vertical="top" wrapText="1"/>
    </xf>
    <xf numFmtId="0" fontId="22" fillId="12" borderId="58" xfId="0" applyFont="1" applyFill="1" applyBorder="1" applyAlignment="1">
      <alignment horizontal="left" vertical="top" wrapText="1"/>
    </xf>
    <xf numFmtId="0" fontId="21" fillId="0" borderId="83" xfId="0" applyFont="1" applyBorder="1" applyAlignment="1">
      <alignment horizontal="left" vertical="top" wrapText="1"/>
    </xf>
    <xf numFmtId="0" fontId="21" fillId="0" borderId="84" xfId="0" applyFont="1" applyBorder="1" applyAlignment="1">
      <alignment horizontal="left" vertical="top" wrapText="1"/>
    </xf>
    <xf numFmtId="0" fontId="21" fillId="0" borderId="85" xfId="0" applyFont="1" applyBorder="1" applyAlignment="1">
      <alignment horizontal="left" vertical="top" wrapText="1"/>
    </xf>
    <xf numFmtId="0" fontId="21" fillId="0" borderId="86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87" xfId="0" applyFont="1" applyBorder="1" applyAlignment="1">
      <alignment horizontal="left" vertical="top" wrapText="1"/>
    </xf>
    <xf numFmtId="0" fontId="21" fillId="0" borderId="88" xfId="0" applyFont="1" applyBorder="1" applyAlignment="1">
      <alignment horizontal="left" vertical="top" wrapText="1"/>
    </xf>
    <xf numFmtId="0" fontId="21" fillId="0" borderId="89" xfId="0" applyFont="1" applyBorder="1" applyAlignment="1">
      <alignment horizontal="left" vertical="top" wrapText="1"/>
    </xf>
    <xf numFmtId="0" fontId="21" fillId="0" borderId="90" xfId="0" applyFont="1" applyBorder="1" applyAlignment="1">
      <alignment horizontal="left" vertical="top" wrapText="1"/>
    </xf>
    <xf numFmtId="0" fontId="27" fillId="13" borderId="91" xfId="0" applyFont="1" applyFill="1" applyBorder="1" applyAlignment="1">
      <alignment horizontal="center" vertical="center" wrapText="1"/>
    </xf>
    <xf numFmtId="0" fontId="27" fillId="13" borderId="92" xfId="0" applyFont="1" applyFill="1" applyBorder="1" applyAlignment="1">
      <alignment horizontal="center" vertical="center" wrapText="1"/>
    </xf>
    <xf numFmtId="0" fontId="27" fillId="13" borderId="94" xfId="0" applyFont="1" applyFill="1" applyBorder="1" applyAlignment="1">
      <alignment horizontal="center" vertical="center" wrapText="1"/>
    </xf>
    <xf numFmtId="0" fontId="27" fillId="13" borderId="93" xfId="0" applyFont="1" applyFill="1" applyBorder="1" applyAlignment="1">
      <alignment horizontal="center" vertical="center" wrapText="1"/>
    </xf>
    <xf numFmtId="0" fontId="28" fillId="0" borderId="83" xfId="0" applyFont="1" applyBorder="1" applyAlignment="1" applyProtection="1">
      <alignment horizontal="left" vertical="top" wrapText="1"/>
      <protection locked="0"/>
    </xf>
    <xf numFmtId="0" fontId="28" fillId="0" borderId="84" xfId="0" applyFont="1" applyBorder="1" applyAlignment="1" applyProtection="1">
      <alignment horizontal="left" vertical="top" wrapText="1"/>
      <protection locked="0"/>
    </xf>
    <xf numFmtId="0" fontId="28" fillId="0" borderId="85" xfId="0" applyFont="1" applyBorder="1" applyAlignment="1" applyProtection="1">
      <alignment horizontal="left" vertical="top" wrapText="1"/>
      <protection locked="0"/>
    </xf>
    <xf numFmtId="0" fontId="28" fillId="0" borderId="86" xfId="0" applyFont="1" applyBorder="1" applyAlignment="1" applyProtection="1">
      <alignment horizontal="left" vertical="top" wrapText="1"/>
      <protection locked="0"/>
    </xf>
    <xf numFmtId="0" fontId="28" fillId="0" borderId="0" xfId="0" applyFont="1" applyBorder="1" applyAlignment="1" applyProtection="1">
      <alignment horizontal="left" vertical="top" wrapText="1"/>
      <protection locked="0"/>
    </xf>
    <xf numFmtId="0" fontId="28" fillId="0" borderId="87" xfId="0" applyFont="1" applyBorder="1" applyAlignment="1" applyProtection="1">
      <alignment horizontal="left" vertical="top" wrapText="1"/>
      <protection locked="0"/>
    </xf>
    <xf numFmtId="0" fontId="28" fillId="0" borderId="88" xfId="0" applyFont="1" applyBorder="1" applyAlignment="1" applyProtection="1">
      <alignment horizontal="left" vertical="top" wrapText="1"/>
      <protection locked="0"/>
    </xf>
    <xf numFmtId="0" fontId="28" fillId="0" borderId="89" xfId="0" applyFont="1" applyBorder="1" applyAlignment="1" applyProtection="1">
      <alignment horizontal="left" vertical="top" wrapText="1"/>
      <protection locked="0"/>
    </xf>
    <xf numFmtId="0" fontId="28" fillId="0" borderId="90" xfId="0" applyFont="1" applyBorder="1" applyAlignment="1" applyProtection="1">
      <alignment horizontal="left" vertical="top" wrapText="1"/>
      <protection locked="0"/>
    </xf>
    <xf numFmtId="0" fontId="21" fillId="0" borderId="0" xfId="0" applyFont="1" applyAlignment="1">
      <alignment wrapText="1"/>
    </xf>
    <xf numFmtId="0" fontId="21" fillId="2" borderId="35" xfId="0" applyFont="1" applyFill="1" applyBorder="1" applyAlignment="1">
      <alignment horizontal="left" wrapText="1"/>
    </xf>
    <xf numFmtId="0" fontId="21" fillId="2" borderId="24" xfId="0" applyFont="1" applyFill="1" applyBorder="1" applyAlignment="1">
      <alignment horizontal="left" wrapText="1"/>
    </xf>
    <xf numFmtId="0" fontId="36" fillId="0" borderId="48" xfId="0" applyFont="1" applyFill="1" applyBorder="1" applyAlignment="1">
      <alignment horizontal="left" vertical="center" wrapText="1"/>
    </xf>
    <xf numFmtId="0" fontId="36" fillId="0" borderId="21" xfId="0" applyFont="1" applyBorder="1" applyAlignment="1">
      <alignment horizontal="left" vertical="center" wrapText="1"/>
    </xf>
    <xf numFmtId="0" fontId="36" fillId="0" borderId="47" xfId="0" applyFont="1" applyBorder="1" applyAlignment="1">
      <alignment horizontal="left" vertical="center" wrapText="1"/>
    </xf>
    <xf numFmtId="0" fontId="21" fillId="2" borderId="51" xfId="0" applyFont="1" applyFill="1" applyBorder="1" applyAlignment="1">
      <alignment horizontal="left" vertical="center" wrapText="1"/>
    </xf>
    <xf numFmtId="0" fontId="21" fillId="2" borderId="52" xfId="0" applyFont="1" applyFill="1" applyBorder="1" applyAlignment="1">
      <alignment horizontal="left" vertical="center" wrapText="1"/>
    </xf>
    <xf numFmtId="0" fontId="36" fillId="0" borderId="48" xfId="0" applyFont="1" applyBorder="1" applyAlignment="1">
      <alignment horizontal="left" vertical="center" wrapText="1"/>
    </xf>
    <xf numFmtId="0" fontId="21" fillId="0" borderId="47" xfId="0" applyFont="1" applyBorder="1" applyAlignment="1">
      <alignment horizontal="left" vertical="center" wrapText="1"/>
    </xf>
    <xf numFmtId="0" fontId="36" fillId="0" borderId="38" xfId="0" applyFont="1" applyBorder="1" applyAlignment="1">
      <alignment horizontal="left" vertical="center" wrapText="1"/>
    </xf>
    <xf numFmtId="0" fontId="37" fillId="5" borderId="48" xfId="0" applyFont="1" applyFill="1" applyBorder="1" applyAlignment="1">
      <alignment horizontal="left" vertical="center" wrapText="1"/>
    </xf>
    <xf numFmtId="0" fontId="38" fillId="5" borderId="47" xfId="0" applyFont="1" applyFill="1" applyBorder="1" applyAlignment="1">
      <alignment horizontal="left" vertical="center" wrapText="1"/>
    </xf>
    <xf numFmtId="0" fontId="36" fillId="0" borderId="22" xfId="0" applyFont="1" applyFill="1" applyBorder="1" applyAlignment="1">
      <alignment horizontal="left" vertical="center" wrapText="1"/>
    </xf>
    <xf numFmtId="0" fontId="36" fillId="0" borderId="23" xfId="0" applyFont="1" applyFill="1" applyBorder="1" applyAlignment="1">
      <alignment horizontal="left" vertical="center" wrapText="1"/>
    </xf>
    <xf numFmtId="0" fontId="21" fillId="2" borderId="44" xfId="0" applyFont="1" applyFill="1" applyBorder="1" applyAlignment="1">
      <alignment horizontal="left" vertical="center" wrapText="1"/>
    </xf>
    <xf numFmtId="0" fontId="36" fillId="0" borderId="26" xfId="0" applyFont="1" applyFill="1" applyBorder="1" applyAlignment="1">
      <alignment horizontal="left" vertical="center" wrapText="1"/>
    </xf>
    <xf numFmtId="0" fontId="36" fillId="0" borderId="27" xfId="0" applyFont="1" applyFill="1" applyBorder="1" applyAlignment="1">
      <alignment horizontal="left" vertical="center" wrapText="1"/>
    </xf>
    <xf numFmtId="0" fontId="36" fillId="0" borderId="28" xfId="0" applyFont="1" applyFill="1" applyBorder="1" applyAlignment="1">
      <alignment horizontal="left" vertical="center" wrapText="1"/>
    </xf>
    <xf numFmtId="0" fontId="36" fillId="0" borderId="24" xfId="0" applyFont="1" applyFill="1" applyBorder="1" applyAlignment="1">
      <alignment horizontal="left" vertical="center" wrapText="1"/>
    </xf>
    <xf numFmtId="0" fontId="21" fillId="6" borderId="11" xfId="0" applyFont="1" applyFill="1" applyBorder="1" applyAlignment="1">
      <alignment horizontal="left" vertical="center"/>
    </xf>
    <xf numFmtId="0" fontId="21" fillId="6" borderId="22" xfId="0" applyFont="1" applyFill="1" applyBorder="1" applyAlignment="1">
      <alignment horizontal="left" vertical="center"/>
    </xf>
    <xf numFmtId="0" fontId="36" fillId="0" borderId="26" xfId="0" applyFont="1" applyFill="1" applyBorder="1" applyAlignment="1">
      <alignment horizontal="left" vertical="center"/>
    </xf>
    <xf numFmtId="0" fontId="36" fillId="0" borderId="27" xfId="0" applyFont="1" applyFill="1" applyBorder="1" applyAlignment="1">
      <alignment horizontal="left" vertical="center"/>
    </xf>
    <xf numFmtId="0" fontId="36" fillId="0" borderId="28" xfId="0" applyFont="1" applyFill="1" applyBorder="1" applyAlignment="1">
      <alignment horizontal="left" vertical="center"/>
    </xf>
    <xf numFmtId="0" fontId="36" fillId="0" borderId="39" xfId="0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21" fillId="0" borderId="130" xfId="0" applyFont="1" applyBorder="1" applyAlignment="1" applyProtection="1">
      <alignment horizontal="left" wrapText="1"/>
      <protection locked="0"/>
    </xf>
    <xf numFmtId="0" fontId="36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6" borderId="11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24" xfId="0" applyFont="1" applyFill="1" applyBorder="1" applyAlignment="1">
      <alignment horizontal="left" vertical="top" wrapText="1"/>
    </xf>
    <xf numFmtId="0" fontId="21" fillId="0" borderId="51" xfId="0" applyFont="1" applyBorder="1" applyAlignment="1">
      <alignment horizontal="left" vertical="center" wrapText="1"/>
    </xf>
    <xf numFmtId="0" fontId="21" fillId="0" borderId="44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21" fillId="0" borderId="95" xfId="0" applyFont="1" applyBorder="1" applyAlignment="1">
      <alignment horizontal="left" vertical="center" wrapText="1"/>
    </xf>
    <xf numFmtId="0" fontId="21" fillId="0" borderId="131" xfId="0" applyFont="1" applyBorder="1" applyAlignment="1">
      <alignment horizontal="left" vertical="center" wrapText="1"/>
    </xf>
    <xf numFmtId="0" fontId="36" fillId="5" borderId="51" xfId="0" applyFont="1" applyFill="1" applyBorder="1" applyAlignment="1">
      <alignment horizontal="left" vertical="center" wrapText="1"/>
    </xf>
    <xf numFmtId="0" fontId="36" fillId="5" borderId="52" xfId="0" applyFont="1" applyFill="1" applyBorder="1" applyAlignment="1">
      <alignment horizontal="left" vertical="center" wrapText="1"/>
    </xf>
    <xf numFmtId="0" fontId="36" fillId="0" borderId="51" xfId="0" applyFont="1" applyBorder="1" applyAlignment="1">
      <alignment horizontal="left" vertical="center" wrapText="1"/>
    </xf>
    <xf numFmtId="0" fontId="36" fillId="0" borderId="52" xfId="0" applyFont="1" applyBorder="1" applyAlignment="1">
      <alignment horizontal="left" vertical="center" wrapText="1"/>
    </xf>
    <xf numFmtId="0" fontId="37" fillId="5" borderId="51" xfId="0" applyFont="1" applyFill="1" applyBorder="1" applyAlignment="1">
      <alignment horizontal="left" vertical="center" wrapText="1"/>
    </xf>
    <xf numFmtId="0" fontId="37" fillId="5" borderId="52" xfId="0" applyFont="1" applyFill="1" applyBorder="1" applyAlignment="1">
      <alignment horizontal="left" vertical="center" wrapText="1"/>
    </xf>
    <xf numFmtId="0" fontId="36" fillId="0" borderId="44" xfId="0" applyFont="1" applyBorder="1" applyAlignment="1">
      <alignment horizontal="left" vertical="center" wrapText="1"/>
    </xf>
    <xf numFmtId="0" fontId="36" fillId="0" borderId="133" xfId="0" applyFont="1" applyBorder="1" applyAlignment="1">
      <alignment horizontal="left" vertical="center"/>
    </xf>
    <xf numFmtId="0" fontId="36" fillId="0" borderId="132" xfId="0" applyFont="1" applyBorder="1" applyAlignment="1">
      <alignment horizontal="left" vertical="center"/>
    </xf>
    <xf numFmtId="0" fontId="36" fillId="0" borderId="71" xfId="0" applyFont="1" applyBorder="1" applyAlignment="1">
      <alignment horizontal="left" vertical="center"/>
    </xf>
    <xf numFmtId="0" fontId="36" fillId="0" borderId="51" xfId="0" applyFont="1" applyBorder="1" applyAlignment="1">
      <alignment horizontal="left" vertical="center"/>
    </xf>
    <xf numFmtId="0" fontId="36" fillId="0" borderId="44" xfId="0" applyFont="1" applyBorder="1" applyAlignment="1">
      <alignment horizontal="left" vertical="center"/>
    </xf>
    <xf numFmtId="0" fontId="36" fillId="0" borderId="52" xfId="0" applyFont="1" applyBorder="1" applyAlignment="1">
      <alignment horizontal="left" vertical="center"/>
    </xf>
    <xf numFmtId="0" fontId="21" fillId="6" borderId="133" xfId="0" applyFont="1" applyFill="1" applyBorder="1" applyAlignment="1">
      <alignment horizontal="left" vertical="center"/>
    </xf>
    <xf numFmtId="0" fontId="36" fillId="0" borderId="51" xfId="0" applyFont="1" applyFill="1" applyBorder="1" applyAlignment="1">
      <alignment horizontal="left" vertical="center" wrapText="1"/>
    </xf>
    <xf numFmtId="0" fontId="36" fillId="0" borderId="44" xfId="0" applyFont="1" applyFill="1" applyBorder="1" applyAlignment="1">
      <alignment horizontal="left" vertical="center" wrapText="1"/>
    </xf>
    <xf numFmtId="0" fontId="36" fillId="0" borderId="52" xfId="0" applyFont="1" applyFill="1" applyBorder="1" applyAlignment="1">
      <alignment horizontal="left" vertical="center" wrapText="1"/>
    </xf>
    <xf numFmtId="0" fontId="36" fillId="0" borderId="35" xfId="0" applyFont="1" applyFill="1" applyBorder="1" applyAlignment="1">
      <alignment horizontal="left" vertical="center" wrapText="1"/>
    </xf>
    <xf numFmtId="0" fontId="21" fillId="6" borderId="22" xfId="0" applyFont="1" applyFill="1" applyBorder="1" applyAlignment="1">
      <alignment horizontal="left" vertical="center" wrapText="1"/>
    </xf>
    <xf numFmtId="0" fontId="21" fillId="6" borderId="41" xfId="0" applyFont="1" applyFill="1" applyBorder="1" applyAlignment="1">
      <alignment vertical="center"/>
    </xf>
    <xf numFmtId="0" fontId="21" fillId="6" borderId="11" xfId="0" applyFont="1" applyFill="1" applyBorder="1" applyAlignment="1">
      <alignment horizontal="left" vertical="center" wrapText="1"/>
    </xf>
    <xf numFmtId="0" fontId="36" fillId="0" borderId="35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11" fillId="4" borderId="35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 wrapText="1"/>
    </xf>
    <xf numFmtId="0" fontId="34" fillId="2" borderId="51" xfId="0" applyFont="1" applyFill="1" applyBorder="1" applyAlignment="1">
      <alignment horizontal="center" vertical="center" wrapText="1"/>
    </xf>
    <xf numFmtId="0" fontId="9" fillId="10" borderId="44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  <xf numFmtId="0" fontId="15" fillId="2" borderId="51" xfId="0" applyFont="1" applyFill="1" applyBorder="1" applyAlignment="1">
      <alignment horizontal="left" vertical="top" wrapText="1"/>
    </xf>
    <xf numFmtId="0" fontId="15" fillId="2" borderId="44" xfId="0" applyFont="1" applyFill="1" applyBorder="1" applyAlignment="1">
      <alignment horizontal="left" vertical="top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4" xfId="0" applyFont="1" applyFill="1" applyBorder="1" applyAlignment="1">
      <alignment horizontal="center" vertical="center" wrapText="1"/>
    </xf>
    <xf numFmtId="0" fontId="9" fillId="8" borderId="52" xfId="0" applyFont="1" applyFill="1" applyBorder="1" applyAlignment="1">
      <alignment horizontal="center" vertical="center" wrapText="1"/>
    </xf>
    <xf numFmtId="0" fontId="15" fillId="2" borderId="51" xfId="0" applyFont="1" applyFill="1" applyBorder="1" applyAlignment="1">
      <alignment horizontal="left" wrapText="1"/>
    </xf>
    <xf numFmtId="0" fontId="15" fillId="2" borderId="52" xfId="0" applyFont="1" applyFill="1" applyBorder="1" applyAlignment="1">
      <alignment horizontal="left" wrapText="1"/>
    </xf>
    <xf numFmtId="0" fontId="36" fillId="0" borderId="26" xfId="0" applyFont="1" applyBorder="1" applyAlignment="1">
      <alignment horizontal="left" wrapText="1"/>
    </xf>
    <xf numFmtId="0" fontId="36" fillId="0" borderId="45" xfId="0" applyFont="1" applyBorder="1" applyAlignment="1">
      <alignment horizontal="left" wrapText="1"/>
    </xf>
    <xf numFmtId="0" fontId="36" fillId="0" borderId="28" xfId="0" applyFont="1" applyBorder="1" applyAlignment="1">
      <alignment horizontal="left" wrapText="1"/>
    </xf>
    <xf numFmtId="0" fontId="21" fillId="6" borderId="46" xfId="0" applyFont="1" applyFill="1" applyBorder="1" applyAlignment="1">
      <alignment horizontal="left" wrapText="1"/>
    </xf>
    <xf numFmtId="0" fontId="36" fillId="0" borderId="27" xfId="0" applyFont="1" applyBorder="1" applyAlignment="1">
      <alignment horizontal="left" wrapText="1"/>
    </xf>
    <xf numFmtId="0" fontId="36" fillId="11" borderId="51" xfId="0" applyFont="1" applyFill="1" applyBorder="1" applyAlignment="1">
      <alignment horizontal="left" vertical="top" wrapText="1"/>
    </xf>
    <xf numFmtId="0" fontId="36" fillId="11" borderId="44" xfId="0" applyFont="1" applyFill="1" applyBorder="1" applyAlignment="1">
      <alignment horizontal="left" vertical="top" wrapText="1"/>
    </xf>
    <xf numFmtId="0" fontId="36" fillId="11" borderId="52" xfId="0" applyFont="1" applyFill="1" applyBorder="1" applyAlignment="1">
      <alignment horizontal="left" vertical="top" wrapText="1"/>
    </xf>
    <xf numFmtId="0" fontId="36" fillId="11" borderId="44" xfId="0" applyFont="1" applyFill="1" applyBorder="1" applyAlignment="1">
      <alignment horizontal="left" vertical="top" wrapText="1"/>
    </xf>
    <xf numFmtId="0" fontId="36" fillId="6" borderId="34" xfId="0" applyFont="1" applyFill="1" applyBorder="1" applyAlignment="1">
      <alignment horizontal="left" vertical="top" wrapText="1"/>
    </xf>
    <xf numFmtId="49" fontId="35" fillId="4" borderId="26" xfId="1" applyNumberFormat="1" applyFont="1" applyFill="1" applyBorder="1" applyAlignment="1">
      <alignment horizontal="center" vertical="center"/>
    </xf>
    <xf numFmtId="49" fontId="35" fillId="4" borderId="29" xfId="1" applyNumberFormat="1" applyFont="1" applyFill="1" applyBorder="1" applyAlignment="1">
      <alignment horizontal="center" vertical="center"/>
    </xf>
    <xf numFmtId="49" fontId="35" fillId="4" borderId="127" xfId="1" applyNumberFormat="1" applyFont="1" applyFill="1" applyBorder="1" applyAlignment="1">
      <alignment horizontal="center" vertical="center"/>
    </xf>
    <xf numFmtId="0" fontId="15" fillId="4" borderId="55" xfId="0" applyFont="1" applyFill="1" applyBorder="1" applyAlignment="1">
      <alignment horizontal="center" wrapText="1"/>
    </xf>
    <xf numFmtId="0" fontId="15" fillId="7" borderId="126" xfId="0" applyFont="1" applyFill="1" applyBorder="1" applyAlignment="1">
      <alignment horizontal="center" vertical="center"/>
    </xf>
    <xf numFmtId="0" fontId="15" fillId="7" borderId="5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/>
    </xf>
    <xf numFmtId="0" fontId="41" fillId="0" borderId="43" xfId="0" applyFont="1" applyFill="1" applyBorder="1" applyAlignment="1">
      <alignment horizontal="center"/>
    </xf>
    <xf numFmtId="0" fontId="13" fillId="5" borderId="0" xfId="0" applyFont="1" applyFill="1"/>
    <xf numFmtId="49" fontId="35" fillId="4" borderId="15" xfId="1" applyNumberFormat="1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wrapText="1"/>
    </xf>
    <xf numFmtId="0" fontId="15" fillId="7" borderId="65" xfId="0" applyFont="1" applyFill="1" applyBorder="1" applyAlignment="1">
      <alignment horizontal="center" vertical="center"/>
    </xf>
    <xf numFmtId="0" fontId="15" fillId="7" borderId="52" xfId="0" applyFont="1" applyFill="1" applyBorder="1" applyAlignment="1">
      <alignment horizontal="center" vertical="center" wrapText="1"/>
    </xf>
    <xf numFmtId="0" fontId="15" fillId="8" borderId="59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0" fontId="21" fillId="0" borderId="34" xfId="0" applyFont="1" applyBorder="1" applyAlignment="1">
      <alignment horizontal="center" vertical="center" wrapText="1"/>
    </xf>
    <xf numFmtId="0" fontId="21" fillId="0" borderId="109" xfId="0" applyFont="1" applyBorder="1" applyAlignment="1">
      <alignment horizontal="center" vertical="center" wrapText="1"/>
    </xf>
    <xf numFmtId="0" fontId="21" fillId="6" borderId="34" xfId="0" applyFont="1" applyFill="1" applyBorder="1" applyAlignment="1">
      <alignment horizontal="center" vertical="center"/>
    </xf>
    <xf numFmtId="0" fontId="21" fillId="6" borderId="109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109" xfId="0" applyFont="1" applyBorder="1" applyAlignment="1">
      <alignment horizontal="center" vertical="center"/>
    </xf>
    <xf numFmtId="0" fontId="21" fillId="6" borderId="42" xfId="0" applyFont="1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6" borderId="42" xfId="0" applyFont="1" applyFill="1" applyBorder="1" applyAlignment="1">
      <alignment vertical="center"/>
    </xf>
    <xf numFmtId="0" fontId="39" fillId="9" borderId="34" xfId="0" applyFont="1" applyFill="1" applyBorder="1" applyAlignment="1">
      <alignment horizontal="center" vertical="center" wrapText="1"/>
    </xf>
    <xf numFmtId="0" fontId="39" fillId="9" borderId="42" xfId="0" applyFont="1" applyFill="1" applyBorder="1" applyAlignment="1">
      <alignment horizontal="center" vertical="center" wrapText="1"/>
    </xf>
    <xf numFmtId="0" fontId="39" fillId="9" borderId="109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19" fillId="0" borderId="3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wrapText="1"/>
    </xf>
    <xf numFmtId="0" fontId="19" fillId="0" borderId="109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1" fillId="4" borderId="51" xfId="0" applyFont="1" applyFill="1" applyBorder="1" applyAlignment="1">
      <alignment horizontal="center" vertical="center"/>
    </xf>
    <xf numFmtId="0" fontId="44" fillId="4" borderId="44" xfId="0" applyFont="1" applyFill="1" applyBorder="1" applyAlignment="1">
      <alignment horizontal="center" vertical="center"/>
    </xf>
    <xf numFmtId="0" fontId="44" fillId="4" borderId="52" xfId="0" applyFont="1" applyFill="1" applyBorder="1" applyAlignment="1">
      <alignment horizontal="center" vertical="center"/>
    </xf>
    <xf numFmtId="0" fontId="44" fillId="4" borderId="5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5" fillId="8" borderId="126" xfId="0" applyFont="1" applyFill="1" applyBorder="1" applyAlignment="1">
      <alignment horizontal="center" vertical="center" wrapText="1"/>
    </xf>
    <xf numFmtId="0" fontId="15" fillId="8" borderId="65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4" borderId="44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11" fillId="6" borderId="51" xfId="0" applyFont="1" applyFill="1" applyBorder="1" applyAlignment="1">
      <alignment horizontal="center" vertical="center"/>
    </xf>
    <xf numFmtId="0" fontId="11" fillId="4" borderId="109" xfId="0" applyFont="1" applyFill="1" applyBorder="1" applyAlignment="1">
      <alignment horizontal="center" vertical="center"/>
    </xf>
    <xf numFmtId="0" fontId="11" fillId="6" borderId="129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6" fillId="0" borderId="26" xfId="0" applyFont="1" applyBorder="1" applyAlignment="1">
      <alignment horizontal="left" vertical="center" wrapText="1"/>
    </xf>
    <xf numFmtId="0" fontId="36" fillId="0" borderId="27" xfId="0" applyFont="1" applyBorder="1" applyAlignment="1">
      <alignment horizontal="left" vertical="center" wrapText="1"/>
    </xf>
    <xf numFmtId="0" fontId="36" fillId="0" borderId="28" xfId="0" applyFont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36" fillId="0" borderId="28" xfId="0" applyFont="1" applyBorder="1" applyAlignment="1">
      <alignment horizontal="left" vertical="center" wrapText="1"/>
    </xf>
    <xf numFmtId="0" fontId="21" fillId="0" borderId="28" xfId="0" applyFont="1" applyFill="1" applyBorder="1" applyAlignment="1">
      <alignment horizontal="left" vertical="center" wrapText="1"/>
    </xf>
    <xf numFmtId="0" fontId="21" fillId="0" borderId="39" xfId="0" applyFont="1" applyFill="1" applyBorder="1" applyAlignment="1">
      <alignment horizontal="left" vertical="center" wrapText="1"/>
    </xf>
    <xf numFmtId="0" fontId="4" fillId="6" borderId="33" xfId="0" applyFont="1" applyFill="1" applyBorder="1" applyAlignment="1" applyProtection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6" fillId="0" borderId="40" xfId="0" applyFont="1" applyBorder="1" applyAlignment="1" applyProtection="1">
      <alignment horizontal="center" vertical="center"/>
      <protection locked="0"/>
    </xf>
    <xf numFmtId="0" fontId="4" fillId="0" borderId="127" xfId="0" applyFont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 applyProtection="1">
      <alignment horizontal="center" vertical="center" wrapText="1"/>
      <protection locked="0"/>
    </xf>
    <xf numFmtId="0" fontId="4" fillId="5" borderId="127" xfId="0" applyFont="1" applyFill="1" applyBorder="1" applyAlignment="1" applyProtection="1">
      <alignment horizontal="center" vertical="center"/>
      <protection locked="0"/>
    </xf>
    <xf numFmtId="0" fontId="4" fillId="5" borderId="40" xfId="0" applyFont="1" applyFill="1" applyBorder="1" applyAlignment="1" applyProtection="1">
      <alignment horizontal="center" vertical="center"/>
      <protection locked="0"/>
    </xf>
    <xf numFmtId="0" fontId="9" fillId="10" borderId="5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vertical="center"/>
    </xf>
    <xf numFmtId="0" fontId="8" fillId="3" borderId="130" xfId="0" applyFont="1" applyFill="1" applyBorder="1" applyAlignment="1">
      <alignment vertical="center"/>
    </xf>
    <xf numFmtId="0" fontId="8" fillId="3" borderId="34" xfId="0" applyFont="1" applyFill="1" applyBorder="1" applyAlignment="1">
      <alignment vertical="center"/>
    </xf>
    <xf numFmtId="0" fontId="8" fillId="3" borderId="42" xfId="0" applyFont="1" applyFill="1" applyBorder="1" applyAlignment="1">
      <alignment vertical="center"/>
    </xf>
    <xf numFmtId="0" fontId="8" fillId="3" borderId="49" xfId="0" applyFont="1" applyFill="1" applyBorder="1" applyAlignment="1">
      <alignment vertical="center"/>
    </xf>
    <xf numFmtId="0" fontId="8" fillId="3" borderId="128" xfId="0" applyFont="1" applyFill="1" applyBorder="1" applyAlignment="1">
      <alignment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/>
    </xf>
    <xf numFmtId="0" fontId="11" fillId="6" borderId="128" xfId="0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8" fillId="5" borderId="67" xfId="0" applyFont="1" applyFill="1" applyBorder="1" applyAlignment="1"/>
    <xf numFmtId="0" fontId="18" fillId="5" borderId="68" xfId="0" applyFont="1" applyFill="1" applyBorder="1" applyAlignment="1"/>
    <xf numFmtId="0" fontId="18" fillId="5" borderId="69" xfId="0" applyFont="1" applyFill="1" applyBorder="1" applyAlignment="1"/>
    <xf numFmtId="0" fontId="18" fillId="5" borderId="70" xfId="0" applyFont="1" applyFill="1" applyBorder="1" applyAlignment="1"/>
    <xf numFmtId="0" fontId="18" fillId="5" borderId="71" xfId="0" applyFont="1" applyFill="1" applyBorder="1" applyAlignment="1"/>
    <xf numFmtId="0" fontId="18" fillId="5" borderId="72" xfId="0" applyFont="1" applyFill="1" applyBorder="1" applyAlignment="1"/>
  </cellXfs>
  <cellStyles count="2">
    <cellStyle name="Normal" xfId="0" builtinId="0"/>
    <cellStyle name="Normal 3" xfId="1" xr:uid="{931A1C79-423E-4C1D-A52E-ECC68AACDB72}"/>
  </cellStyles>
  <dxfs count="11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270">
          <stop position="0">
            <color rgb="FFFF0000"/>
          </stop>
          <stop position="1">
            <color rgb="FFFF0000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82AD95-1030-4F11-9231-CBE77875848A}">
      <tableStyleElement type="wholeTable" dxfId="111"/>
      <tableStyleElement type="headerRow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A049-50D5-45C5-90FE-2DFC491C2753}">
  <sheetPr>
    <pageSetUpPr fitToPage="1"/>
  </sheetPr>
  <dimension ref="A1:AI145"/>
  <sheetViews>
    <sheetView showGridLines="0" showWhiteSpace="0" zoomScale="55" zoomScaleNormal="55" zoomScalePageLayoutView="3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6" sqref="A6"/>
    </sheetView>
  </sheetViews>
  <sheetFormatPr defaultColWidth="9" defaultRowHeight="36.75" x14ac:dyDescent="0.5"/>
  <cols>
    <col min="1" max="1" width="6.42578125" style="47" customWidth="1"/>
    <col min="2" max="2" width="66.42578125" style="8" customWidth="1" collapsed="1"/>
    <col min="3" max="3" width="79.5703125" style="86" customWidth="1" collapsed="1"/>
    <col min="4" max="4" width="20.140625" style="48" bestFit="1" customWidth="1" collapsed="1"/>
    <col min="5" max="5" width="116.140625" style="63" customWidth="1" collapsed="1"/>
    <col min="6" max="6" width="86" style="22" customWidth="1" collapsed="1"/>
    <col min="7" max="35" width="9" style="21"/>
    <col min="36" max="16384" width="9" style="21" collapsed="1"/>
  </cols>
  <sheetData>
    <row r="1" spans="1:6" s="18" customFormat="1" ht="79.5" customHeight="1" x14ac:dyDescent="0.8">
      <c r="A1" s="44"/>
      <c r="B1" s="174" t="s">
        <v>73</v>
      </c>
      <c r="C1" s="175"/>
      <c r="D1" s="175"/>
      <c r="E1" s="175"/>
      <c r="F1" s="60"/>
    </row>
    <row r="2" spans="1:6" s="20" customFormat="1" ht="38.25" x14ac:dyDescent="0.8">
      <c r="A2" s="46"/>
      <c r="B2" s="7" t="s">
        <v>17</v>
      </c>
      <c r="C2" s="84" t="s">
        <v>18</v>
      </c>
      <c r="D2" s="45" t="s">
        <v>21</v>
      </c>
      <c r="E2" s="61" t="s">
        <v>16</v>
      </c>
      <c r="F2" s="19" t="s">
        <v>20</v>
      </c>
    </row>
    <row r="3" spans="1:6" s="20" customFormat="1" ht="7.5" customHeight="1" thickBot="1" x14ac:dyDescent="0.85">
      <c r="A3" s="46"/>
      <c r="B3" s="57"/>
      <c r="C3" s="85"/>
      <c r="D3" s="58"/>
      <c r="E3" s="62"/>
      <c r="F3" s="59"/>
    </row>
    <row r="4" spans="1:6" ht="36" thickBot="1" x14ac:dyDescent="0.55000000000000004">
      <c r="B4" s="437" t="s">
        <v>76</v>
      </c>
      <c r="C4" s="438"/>
      <c r="D4" s="438"/>
      <c r="E4" s="449"/>
      <c r="F4" s="450"/>
    </row>
    <row r="5" spans="1:6" ht="33.75" x14ac:dyDescent="0.5">
      <c r="B5" s="313" t="s">
        <v>77</v>
      </c>
      <c r="C5" s="422" t="s">
        <v>78</v>
      </c>
      <c r="D5" s="443" t="s">
        <v>84</v>
      </c>
      <c r="E5" s="451"/>
      <c r="F5" s="452"/>
    </row>
    <row r="6" spans="1:6" ht="36" customHeight="1" x14ac:dyDescent="0.5">
      <c r="B6" s="314"/>
      <c r="C6" s="423" t="s">
        <v>79</v>
      </c>
      <c r="D6" s="444" t="s">
        <v>85</v>
      </c>
      <c r="E6" s="451"/>
      <c r="F6" s="452"/>
    </row>
    <row r="7" spans="1:6" ht="33.75" x14ac:dyDescent="0.5">
      <c r="B7" s="314"/>
      <c r="C7" s="423" t="s">
        <v>80</v>
      </c>
      <c r="D7" s="444" t="s">
        <v>86</v>
      </c>
      <c r="E7" s="451"/>
      <c r="F7" s="452"/>
    </row>
    <row r="8" spans="1:6" ht="33.75" x14ac:dyDescent="0.5">
      <c r="B8" s="314"/>
      <c r="C8" s="423" t="s">
        <v>81</v>
      </c>
      <c r="D8" s="444" t="s">
        <v>87</v>
      </c>
      <c r="E8" s="451"/>
      <c r="F8" s="452"/>
    </row>
    <row r="9" spans="1:6" ht="34.5" thickBot="1" x14ac:dyDescent="0.55000000000000004">
      <c r="B9" s="315"/>
      <c r="C9" s="424" t="s">
        <v>35</v>
      </c>
      <c r="D9" s="444" t="s">
        <v>88</v>
      </c>
      <c r="E9" s="451"/>
      <c r="F9" s="452"/>
    </row>
    <row r="10" spans="1:6" ht="34.5" thickBot="1" x14ac:dyDescent="0.55000000000000004">
      <c r="B10" s="316" t="s">
        <v>78</v>
      </c>
      <c r="C10" s="282" t="s">
        <v>22</v>
      </c>
      <c r="D10" s="443" t="s">
        <v>89</v>
      </c>
      <c r="E10" s="451"/>
      <c r="F10" s="452"/>
    </row>
    <row r="11" spans="1:6" ht="33.75" x14ac:dyDescent="0.5">
      <c r="B11" s="317"/>
      <c r="C11" s="283" t="s">
        <v>82</v>
      </c>
      <c r="D11" s="444" t="s">
        <v>90</v>
      </c>
      <c r="E11" s="451"/>
      <c r="F11" s="452"/>
    </row>
    <row r="12" spans="1:6" ht="34.5" thickBot="1" x14ac:dyDescent="0.55000000000000004">
      <c r="B12" s="318"/>
      <c r="C12" s="284" t="s">
        <v>83</v>
      </c>
      <c r="D12" s="444" t="s">
        <v>91</v>
      </c>
      <c r="E12" s="451"/>
      <c r="F12" s="452"/>
    </row>
    <row r="13" spans="1:6" ht="33.75" x14ac:dyDescent="0.5">
      <c r="B13" s="316" t="s">
        <v>79</v>
      </c>
      <c r="C13" s="282" t="s">
        <v>22</v>
      </c>
      <c r="D13" s="443" t="s">
        <v>92</v>
      </c>
      <c r="E13" s="451"/>
      <c r="F13" s="452"/>
    </row>
    <row r="14" spans="1:6" ht="33.75" x14ac:dyDescent="0.5">
      <c r="B14" s="317"/>
      <c r="C14" s="283" t="s">
        <v>82</v>
      </c>
      <c r="D14" s="444" t="s">
        <v>93</v>
      </c>
      <c r="E14" s="451"/>
      <c r="F14" s="452"/>
    </row>
    <row r="15" spans="1:6" ht="34.5" thickBot="1" x14ac:dyDescent="0.55000000000000004">
      <c r="B15" s="318"/>
      <c r="C15" s="284" t="s">
        <v>83</v>
      </c>
      <c r="D15" s="444" t="s">
        <v>94</v>
      </c>
      <c r="E15" s="451"/>
      <c r="F15" s="452"/>
    </row>
    <row r="16" spans="1:6" ht="33.75" x14ac:dyDescent="0.5">
      <c r="B16" s="316" t="s">
        <v>80</v>
      </c>
      <c r="C16" s="282" t="s">
        <v>22</v>
      </c>
      <c r="D16" s="443" t="s">
        <v>95</v>
      </c>
      <c r="E16" s="451"/>
      <c r="F16" s="452"/>
    </row>
    <row r="17" spans="2:6" ht="33.75" x14ac:dyDescent="0.5">
      <c r="B17" s="317" t="s">
        <v>80</v>
      </c>
      <c r="C17" s="283" t="s">
        <v>82</v>
      </c>
      <c r="D17" s="444" t="s">
        <v>96</v>
      </c>
      <c r="E17" s="451"/>
      <c r="F17" s="452"/>
    </row>
    <row r="18" spans="2:6" ht="34.5" thickBot="1" x14ac:dyDescent="0.55000000000000004">
      <c r="B18" s="318" t="s">
        <v>80</v>
      </c>
      <c r="C18" s="284" t="s">
        <v>83</v>
      </c>
      <c r="D18" s="444" t="s">
        <v>97</v>
      </c>
      <c r="E18" s="451"/>
      <c r="F18" s="452"/>
    </row>
    <row r="19" spans="2:6" ht="33.75" x14ac:dyDescent="0.5">
      <c r="B19" s="316" t="s">
        <v>81</v>
      </c>
      <c r="C19" s="282" t="s">
        <v>22</v>
      </c>
      <c r="D19" s="443" t="s">
        <v>98</v>
      </c>
      <c r="E19" s="451"/>
      <c r="F19" s="452"/>
    </row>
    <row r="20" spans="2:6" ht="33.75" x14ac:dyDescent="0.5">
      <c r="B20" s="317" t="s">
        <v>81</v>
      </c>
      <c r="C20" s="283" t="s">
        <v>82</v>
      </c>
      <c r="D20" s="444" t="s">
        <v>99</v>
      </c>
      <c r="E20" s="451"/>
      <c r="F20" s="452"/>
    </row>
    <row r="21" spans="2:6" ht="34.5" thickBot="1" x14ac:dyDescent="0.55000000000000004">
      <c r="B21" s="318" t="s">
        <v>81</v>
      </c>
      <c r="C21" s="284" t="s">
        <v>83</v>
      </c>
      <c r="D21" s="444" t="s">
        <v>100</v>
      </c>
      <c r="E21" s="451"/>
      <c r="F21" s="452"/>
    </row>
    <row r="22" spans="2:6" ht="33.75" x14ac:dyDescent="0.5">
      <c r="B22" s="317" t="s">
        <v>276</v>
      </c>
      <c r="C22" s="282" t="s">
        <v>22</v>
      </c>
      <c r="D22" s="443" t="s">
        <v>101</v>
      </c>
      <c r="E22" s="451"/>
      <c r="F22" s="452"/>
    </row>
    <row r="23" spans="2:6" ht="33.75" x14ac:dyDescent="0.5">
      <c r="B23" s="317" t="s">
        <v>35</v>
      </c>
      <c r="C23" s="283" t="s">
        <v>82</v>
      </c>
      <c r="D23" s="444" t="s">
        <v>102</v>
      </c>
      <c r="E23" s="451"/>
      <c r="F23" s="452"/>
    </row>
    <row r="24" spans="2:6" ht="34.5" thickBot="1" x14ac:dyDescent="0.55000000000000004">
      <c r="B24" s="318" t="s">
        <v>35</v>
      </c>
      <c r="C24" s="284" t="s">
        <v>83</v>
      </c>
      <c r="D24" s="445" t="s">
        <v>103</v>
      </c>
      <c r="E24" s="451"/>
      <c r="F24" s="452"/>
    </row>
    <row r="25" spans="2:6" ht="36" thickBot="1" x14ac:dyDescent="0.55000000000000004">
      <c r="B25" s="439" t="s">
        <v>111</v>
      </c>
      <c r="C25" s="440"/>
      <c r="D25" s="440"/>
      <c r="E25" s="451"/>
      <c r="F25" s="452"/>
    </row>
    <row r="26" spans="2:6" ht="33.75" x14ac:dyDescent="0.5">
      <c r="B26" s="285" t="s">
        <v>17</v>
      </c>
      <c r="C26" s="285" t="s">
        <v>26</v>
      </c>
      <c r="D26" s="349" t="s">
        <v>25</v>
      </c>
      <c r="E26" s="451"/>
      <c r="F26" s="452"/>
    </row>
    <row r="27" spans="2:6" ht="34.5" thickBot="1" x14ac:dyDescent="0.55000000000000004">
      <c r="B27" s="286"/>
      <c r="C27" s="286"/>
      <c r="D27" s="351"/>
      <c r="E27" s="451"/>
      <c r="F27" s="452"/>
    </row>
    <row r="28" spans="2:6" ht="33.75" x14ac:dyDescent="0.5">
      <c r="B28" s="319" t="s">
        <v>104</v>
      </c>
      <c r="C28" s="422" t="s">
        <v>105</v>
      </c>
      <c r="D28" s="443" t="s">
        <v>108</v>
      </c>
      <c r="E28" s="451"/>
      <c r="F28" s="452"/>
    </row>
    <row r="29" spans="2:6" ht="33.75" x14ac:dyDescent="0.5">
      <c r="B29" s="319"/>
      <c r="C29" s="423" t="s">
        <v>106</v>
      </c>
      <c r="D29" s="444" t="s">
        <v>109</v>
      </c>
      <c r="E29" s="451"/>
      <c r="F29" s="452"/>
    </row>
    <row r="30" spans="2:6" ht="34.5" thickBot="1" x14ac:dyDescent="0.55000000000000004">
      <c r="B30" s="320"/>
      <c r="C30" s="426" t="s">
        <v>107</v>
      </c>
      <c r="D30" s="445" t="s">
        <v>110</v>
      </c>
      <c r="E30" s="451"/>
      <c r="F30" s="452"/>
    </row>
    <row r="31" spans="2:6" ht="36" thickBot="1" x14ac:dyDescent="0.55000000000000004">
      <c r="B31" s="439" t="s">
        <v>112</v>
      </c>
      <c r="C31" s="440"/>
      <c r="D31" s="438"/>
      <c r="E31" s="451"/>
      <c r="F31" s="452"/>
    </row>
    <row r="32" spans="2:6" ht="33.75" x14ac:dyDescent="0.5">
      <c r="B32" s="285" t="s">
        <v>17</v>
      </c>
      <c r="C32" s="285" t="s">
        <v>26</v>
      </c>
      <c r="D32" s="349" t="s">
        <v>25</v>
      </c>
      <c r="E32" s="451"/>
      <c r="F32" s="452"/>
    </row>
    <row r="33" spans="2:6" ht="34.5" thickBot="1" x14ac:dyDescent="0.55000000000000004">
      <c r="B33" s="286"/>
      <c r="C33" s="286"/>
      <c r="D33" s="351"/>
      <c r="E33" s="451"/>
      <c r="F33" s="452"/>
    </row>
    <row r="34" spans="2:6" ht="33.75" x14ac:dyDescent="0.5">
      <c r="B34" s="321" t="s">
        <v>78</v>
      </c>
      <c r="C34" s="287" t="s">
        <v>24</v>
      </c>
      <c r="D34" s="443" t="s">
        <v>152</v>
      </c>
      <c r="E34" s="451"/>
      <c r="F34" s="452"/>
    </row>
    <row r="35" spans="2:6" ht="36" thickBot="1" x14ac:dyDescent="0.55000000000000004">
      <c r="B35" s="322"/>
      <c r="C35" s="288" t="s">
        <v>23</v>
      </c>
      <c r="D35" s="445" t="s">
        <v>153</v>
      </c>
      <c r="E35" s="451"/>
      <c r="F35" s="452"/>
    </row>
    <row r="36" spans="2:6" ht="33.75" x14ac:dyDescent="0.5">
      <c r="B36" s="321" t="s">
        <v>80</v>
      </c>
      <c r="C36" s="287" t="s">
        <v>24</v>
      </c>
      <c r="D36" s="443" t="s">
        <v>154</v>
      </c>
      <c r="E36" s="451"/>
      <c r="F36" s="452"/>
    </row>
    <row r="37" spans="2:6" ht="36" thickBot="1" x14ac:dyDescent="0.55000000000000004">
      <c r="B37" s="322"/>
      <c r="C37" s="288" t="s">
        <v>23</v>
      </c>
      <c r="D37" s="445" t="s">
        <v>155</v>
      </c>
      <c r="E37" s="451"/>
      <c r="F37" s="452"/>
    </row>
    <row r="38" spans="2:6" ht="33.75" x14ac:dyDescent="0.5">
      <c r="B38" s="321" t="s">
        <v>81</v>
      </c>
      <c r="C38" s="287" t="s">
        <v>24</v>
      </c>
      <c r="D38" s="443" t="s">
        <v>156</v>
      </c>
      <c r="E38" s="451"/>
      <c r="F38" s="452"/>
    </row>
    <row r="39" spans="2:6" ht="36" thickBot="1" x14ac:dyDescent="0.55000000000000004">
      <c r="B39" s="322"/>
      <c r="C39" s="288" t="s">
        <v>23</v>
      </c>
      <c r="D39" s="445" t="s">
        <v>157</v>
      </c>
      <c r="E39" s="451"/>
      <c r="F39" s="452"/>
    </row>
    <row r="40" spans="2:6" ht="33.75" x14ac:dyDescent="0.5">
      <c r="B40" s="321" t="s">
        <v>276</v>
      </c>
      <c r="C40" s="287" t="s">
        <v>24</v>
      </c>
      <c r="D40" s="443" t="s">
        <v>158</v>
      </c>
      <c r="E40" s="451"/>
      <c r="F40" s="452"/>
    </row>
    <row r="41" spans="2:6" ht="36" thickBot="1" x14ac:dyDescent="0.55000000000000004">
      <c r="B41" s="322"/>
      <c r="C41" s="288" t="s">
        <v>23</v>
      </c>
      <c r="D41" s="445" t="s">
        <v>159</v>
      </c>
      <c r="E41" s="451"/>
      <c r="F41" s="452"/>
    </row>
    <row r="42" spans="2:6" ht="33.75" x14ac:dyDescent="0.5">
      <c r="B42" s="321" t="s">
        <v>79</v>
      </c>
      <c r="C42" s="287" t="s">
        <v>24</v>
      </c>
      <c r="D42" s="443" t="s">
        <v>160</v>
      </c>
      <c r="E42" s="451"/>
      <c r="F42" s="452"/>
    </row>
    <row r="43" spans="2:6" ht="36" thickBot="1" x14ac:dyDescent="0.55000000000000004">
      <c r="B43" s="322"/>
      <c r="C43" s="288" t="s">
        <v>23</v>
      </c>
      <c r="D43" s="445" t="s">
        <v>161</v>
      </c>
      <c r="E43" s="451"/>
      <c r="F43" s="452"/>
    </row>
    <row r="44" spans="2:6" ht="33.75" x14ac:dyDescent="0.5">
      <c r="B44" s="323" t="s">
        <v>113</v>
      </c>
      <c r="C44" s="289" t="s">
        <v>24</v>
      </c>
      <c r="D44" s="443" t="s">
        <v>162</v>
      </c>
      <c r="E44" s="451"/>
      <c r="F44" s="452"/>
    </row>
    <row r="45" spans="2:6" ht="36" thickBot="1" x14ac:dyDescent="0.55000000000000004">
      <c r="B45" s="324"/>
      <c r="C45" s="288" t="s">
        <v>23</v>
      </c>
      <c r="D45" s="445" t="s">
        <v>163</v>
      </c>
      <c r="E45" s="451"/>
      <c r="F45" s="452"/>
    </row>
    <row r="46" spans="2:6" ht="33.75" x14ac:dyDescent="0.5">
      <c r="B46" s="323" t="s">
        <v>114</v>
      </c>
      <c r="C46" s="287" t="s">
        <v>24</v>
      </c>
      <c r="D46" s="443" t="s">
        <v>164</v>
      </c>
      <c r="E46" s="451"/>
      <c r="F46" s="452"/>
    </row>
    <row r="47" spans="2:6" ht="36" thickBot="1" x14ac:dyDescent="0.55000000000000004">
      <c r="B47" s="324"/>
      <c r="C47" s="288" t="s">
        <v>23</v>
      </c>
      <c r="D47" s="445" t="s">
        <v>165</v>
      </c>
      <c r="E47" s="451"/>
      <c r="F47" s="452"/>
    </row>
    <row r="48" spans="2:6" ht="33.75" x14ac:dyDescent="0.5">
      <c r="B48" s="325" t="s">
        <v>115</v>
      </c>
      <c r="C48" s="290" t="s">
        <v>24</v>
      </c>
      <c r="D48" s="443" t="s">
        <v>166</v>
      </c>
      <c r="E48" s="451"/>
      <c r="F48" s="452"/>
    </row>
    <row r="49" spans="2:6" ht="36" thickBot="1" x14ac:dyDescent="0.55000000000000004">
      <c r="B49" s="326"/>
      <c r="C49" s="291" t="s">
        <v>23</v>
      </c>
      <c r="D49" s="445" t="s">
        <v>167</v>
      </c>
      <c r="E49" s="451"/>
      <c r="F49" s="452"/>
    </row>
    <row r="50" spans="2:6" ht="36" thickBot="1" x14ac:dyDescent="0.55000000000000004">
      <c r="B50" s="441" t="s">
        <v>125</v>
      </c>
      <c r="C50" s="442"/>
      <c r="D50" s="442"/>
      <c r="E50" s="451"/>
      <c r="F50" s="452"/>
    </row>
    <row r="51" spans="2:6" ht="33.75" x14ac:dyDescent="0.5">
      <c r="B51" s="285" t="s">
        <v>17</v>
      </c>
      <c r="C51" s="285" t="s">
        <v>26</v>
      </c>
      <c r="D51" s="349" t="s">
        <v>25</v>
      </c>
      <c r="E51" s="451"/>
      <c r="F51" s="452"/>
    </row>
    <row r="52" spans="2:6" ht="34.5" thickBot="1" x14ac:dyDescent="0.55000000000000004">
      <c r="B52" s="286"/>
      <c r="C52" s="286"/>
      <c r="D52" s="351"/>
      <c r="E52" s="451"/>
      <c r="F52" s="452"/>
    </row>
    <row r="53" spans="2:6" ht="33.75" x14ac:dyDescent="0.5">
      <c r="B53" s="323" t="s">
        <v>116</v>
      </c>
      <c r="C53" s="295" t="s">
        <v>148</v>
      </c>
      <c r="D53" s="443" t="s">
        <v>119</v>
      </c>
      <c r="E53" s="451"/>
      <c r="F53" s="452"/>
    </row>
    <row r="54" spans="2:6" ht="33.75" x14ac:dyDescent="0.5">
      <c r="B54" s="327"/>
      <c r="C54" s="296" t="s">
        <v>147</v>
      </c>
      <c r="D54" s="444" t="s">
        <v>120</v>
      </c>
      <c r="E54" s="451"/>
      <c r="F54" s="452"/>
    </row>
    <row r="55" spans="2:6" ht="33.75" x14ac:dyDescent="0.5">
      <c r="B55" s="327"/>
      <c r="C55" s="296" t="s">
        <v>118</v>
      </c>
      <c r="D55" s="444" t="s">
        <v>121</v>
      </c>
      <c r="E55" s="451"/>
      <c r="F55" s="452"/>
    </row>
    <row r="56" spans="2:6" ht="33.75" x14ac:dyDescent="0.5">
      <c r="B56" s="327"/>
      <c r="C56" s="296" t="s">
        <v>117</v>
      </c>
      <c r="D56" s="444" t="s">
        <v>122</v>
      </c>
      <c r="E56" s="451"/>
      <c r="F56" s="452"/>
    </row>
    <row r="57" spans="2:6" ht="33.75" x14ac:dyDescent="0.5">
      <c r="B57" s="327"/>
      <c r="C57" s="296" t="s">
        <v>24</v>
      </c>
      <c r="D57" s="444" t="s">
        <v>123</v>
      </c>
      <c r="E57" s="451"/>
      <c r="F57" s="452"/>
    </row>
    <row r="58" spans="2:6" ht="36" thickBot="1" x14ac:dyDescent="0.55000000000000004">
      <c r="B58" s="324"/>
      <c r="C58" s="427" t="s">
        <v>23</v>
      </c>
      <c r="D58" s="445" t="s">
        <v>124</v>
      </c>
      <c r="E58" s="451"/>
      <c r="F58" s="452"/>
    </row>
    <row r="59" spans="2:6" ht="36" thickBot="1" x14ac:dyDescent="0.55000000000000004">
      <c r="B59" s="439" t="s">
        <v>151</v>
      </c>
      <c r="C59" s="440"/>
      <c r="D59" s="438"/>
      <c r="E59" s="451"/>
      <c r="F59" s="452"/>
    </row>
    <row r="60" spans="2:6" ht="33.75" x14ac:dyDescent="0.5">
      <c r="B60" s="294" t="s">
        <v>17</v>
      </c>
      <c r="C60" s="294" t="s">
        <v>26</v>
      </c>
      <c r="D60" s="351" t="s">
        <v>25</v>
      </c>
      <c r="E60" s="451"/>
      <c r="F60" s="452"/>
    </row>
    <row r="61" spans="2:6" ht="34.5" thickBot="1" x14ac:dyDescent="0.55000000000000004">
      <c r="B61" s="286"/>
      <c r="C61" s="286"/>
      <c r="D61" s="351"/>
      <c r="E61" s="451"/>
      <c r="F61" s="452"/>
    </row>
    <row r="62" spans="2:6" ht="35.25" x14ac:dyDescent="0.5">
      <c r="B62" s="328" t="s">
        <v>126</v>
      </c>
      <c r="C62" s="428" t="s">
        <v>149</v>
      </c>
      <c r="D62" s="443" t="s">
        <v>132</v>
      </c>
      <c r="E62" s="451"/>
      <c r="F62" s="452"/>
    </row>
    <row r="63" spans="2:6" ht="36" thickBot="1" x14ac:dyDescent="0.55000000000000004">
      <c r="B63" s="329"/>
      <c r="C63" s="427" t="s">
        <v>150</v>
      </c>
      <c r="D63" s="445" t="s">
        <v>133</v>
      </c>
      <c r="E63" s="451"/>
      <c r="F63" s="452"/>
    </row>
    <row r="64" spans="2:6" ht="33.75" x14ac:dyDescent="0.5">
      <c r="B64" s="292" t="s">
        <v>78</v>
      </c>
      <c r="C64" s="295" t="s">
        <v>128</v>
      </c>
      <c r="D64" s="444" t="s">
        <v>134</v>
      </c>
      <c r="E64" s="451"/>
      <c r="F64" s="452"/>
    </row>
    <row r="65" spans="2:6" ht="33.75" x14ac:dyDescent="0.5">
      <c r="B65" s="293" t="s">
        <v>79</v>
      </c>
      <c r="C65" s="296" t="s">
        <v>128</v>
      </c>
      <c r="D65" s="444" t="s">
        <v>135</v>
      </c>
      <c r="E65" s="451"/>
      <c r="F65" s="452"/>
    </row>
    <row r="66" spans="2:6" ht="33.75" x14ac:dyDescent="0.5">
      <c r="B66" s="293" t="s">
        <v>80</v>
      </c>
      <c r="C66" s="296" t="s">
        <v>128</v>
      </c>
      <c r="D66" s="444" t="s">
        <v>136</v>
      </c>
      <c r="E66" s="451"/>
      <c r="F66" s="452"/>
    </row>
    <row r="67" spans="2:6" ht="33.75" x14ac:dyDescent="0.5">
      <c r="B67" s="293" t="s">
        <v>81</v>
      </c>
      <c r="C67" s="296" t="s">
        <v>128</v>
      </c>
      <c r="D67" s="444" t="s">
        <v>137</v>
      </c>
      <c r="E67" s="451"/>
      <c r="F67" s="452"/>
    </row>
    <row r="68" spans="2:6" ht="34.5" thickBot="1" x14ac:dyDescent="0.55000000000000004">
      <c r="B68" s="330" t="s">
        <v>276</v>
      </c>
      <c r="C68" s="297" t="s">
        <v>128</v>
      </c>
      <c r="D68" s="445" t="s">
        <v>138</v>
      </c>
      <c r="E68" s="451"/>
      <c r="F68" s="452"/>
    </row>
    <row r="69" spans="2:6" ht="33.75" x14ac:dyDescent="0.5">
      <c r="B69" s="292" t="s">
        <v>78</v>
      </c>
      <c r="C69" s="295" t="s">
        <v>129</v>
      </c>
      <c r="D69" s="444" t="s">
        <v>139</v>
      </c>
      <c r="E69" s="451"/>
      <c r="F69" s="452"/>
    </row>
    <row r="70" spans="2:6" ht="33.75" x14ac:dyDescent="0.5">
      <c r="B70" s="293" t="s">
        <v>79</v>
      </c>
      <c r="C70" s="296" t="s">
        <v>129</v>
      </c>
      <c r="D70" s="444" t="s">
        <v>140</v>
      </c>
      <c r="E70" s="451"/>
      <c r="F70" s="452"/>
    </row>
    <row r="71" spans="2:6" ht="33.75" x14ac:dyDescent="0.5">
      <c r="B71" s="293" t="s">
        <v>80</v>
      </c>
      <c r="C71" s="296" t="s">
        <v>129</v>
      </c>
      <c r="D71" s="444" t="s">
        <v>141</v>
      </c>
      <c r="E71" s="451"/>
      <c r="F71" s="452"/>
    </row>
    <row r="72" spans="2:6" ht="33.75" x14ac:dyDescent="0.5">
      <c r="B72" s="293" t="s">
        <v>81</v>
      </c>
      <c r="C72" s="296" t="s">
        <v>129</v>
      </c>
      <c r="D72" s="444" t="s">
        <v>142</v>
      </c>
      <c r="E72" s="451"/>
      <c r="F72" s="452"/>
    </row>
    <row r="73" spans="2:6" ht="34.5" thickBot="1" x14ac:dyDescent="0.55000000000000004">
      <c r="B73" s="330" t="s">
        <v>276</v>
      </c>
      <c r="C73" s="297" t="s">
        <v>129</v>
      </c>
      <c r="D73" s="444" t="s">
        <v>143</v>
      </c>
      <c r="E73" s="451"/>
      <c r="F73" s="452"/>
    </row>
    <row r="74" spans="2:6" ht="33.75" x14ac:dyDescent="0.5">
      <c r="B74" s="331" t="s">
        <v>127</v>
      </c>
      <c r="C74" s="295" t="s">
        <v>130</v>
      </c>
      <c r="D74" s="443" t="s">
        <v>144</v>
      </c>
      <c r="E74" s="451"/>
      <c r="F74" s="452"/>
    </row>
    <row r="75" spans="2:6" ht="33.75" x14ac:dyDescent="0.5">
      <c r="B75" s="332"/>
      <c r="C75" s="296" t="s">
        <v>131</v>
      </c>
      <c r="D75" s="444" t="s">
        <v>145</v>
      </c>
      <c r="E75" s="451"/>
      <c r="F75" s="452"/>
    </row>
    <row r="76" spans="2:6" ht="34.5" thickBot="1" x14ac:dyDescent="0.55000000000000004">
      <c r="B76" s="333"/>
      <c r="C76" s="297" t="s">
        <v>13</v>
      </c>
      <c r="D76" s="445" t="s">
        <v>146</v>
      </c>
      <c r="E76" s="451"/>
      <c r="F76" s="452"/>
    </row>
    <row r="77" spans="2:6" ht="36" thickBot="1" x14ac:dyDescent="0.55000000000000004">
      <c r="B77" s="439" t="s">
        <v>172</v>
      </c>
      <c r="C77" s="440"/>
      <c r="D77" s="438"/>
      <c r="E77" s="451"/>
      <c r="F77" s="452"/>
    </row>
    <row r="78" spans="2:6" ht="33.75" x14ac:dyDescent="0.5">
      <c r="B78" s="294" t="s">
        <v>17</v>
      </c>
      <c r="C78" s="294" t="s">
        <v>26</v>
      </c>
      <c r="D78" s="351" t="s">
        <v>25</v>
      </c>
      <c r="E78" s="451"/>
      <c r="F78" s="452"/>
    </row>
    <row r="79" spans="2:6" ht="34.5" thickBot="1" x14ac:dyDescent="0.55000000000000004">
      <c r="B79" s="286"/>
      <c r="C79" s="286"/>
      <c r="D79" s="350"/>
      <c r="E79" s="451"/>
      <c r="F79" s="452"/>
    </row>
    <row r="80" spans="2:6" ht="36" thickBot="1" x14ac:dyDescent="0.55000000000000004">
      <c r="B80" s="334" t="s">
        <v>169</v>
      </c>
      <c r="C80" s="299" t="s">
        <v>173</v>
      </c>
      <c r="D80" s="446" t="s">
        <v>186</v>
      </c>
      <c r="E80" s="451"/>
      <c r="F80" s="452"/>
    </row>
    <row r="81" spans="2:6" ht="33.75" x14ac:dyDescent="0.5">
      <c r="B81" s="335" t="s">
        <v>170</v>
      </c>
      <c r="C81" s="304" t="s">
        <v>174</v>
      </c>
      <c r="D81" s="443" t="s">
        <v>187</v>
      </c>
      <c r="E81" s="451"/>
      <c r="F81" s="452"/>
    </row>
    <row r="82" spans="2:6" ht="33.75" x14ac:dyDescent="0.5">
      <c r="B82" s="336"/>
      <c r="C82" s="302" t="s">
        <v>175</v>
      </c>
      <c r="D82" s="444" t="s">
        <v>188</v>
      </c>
      <c r="E82" s="451"/>
      <c r="F82" s="452"/>
    </row>
    <row r="83" spans="2:6" ht="34.5" thickBot="1" x14ac:dyDescent="0.55000000000000004">
      <c r="B83" s="337"/>
      <c r="C83" s="303" t="s">
        <v>176</v>
      </c>
      <c r="D83" s="444" t="s">
        <v>189</v>
      </c>
      <c r="E83" s="451"/>
      <c r="F83" s="452"/>
    </row>
    <row r="84" spans="2:6" ht="33.75" x14ac:dyDescent="0.5">
      <c r="B84" s="335" t="s">
        <v>177</v>
      </c>
      <c r="C84" s="301" t="s">
        <v>181</v>
      </c>
      <c r="D84" s="443" t="s">
        <v>190</v>
      </c>
      <c r="E84" s="451"/>
      <c r="F84" s="452"/>
    </row>
    <row r="85" spans="2:6" ht="33.75" x14ac:dyDescent="0.5">
      <c r="B85" s="336"/>
      <c r="C85" s="302" t="s">
        <v>180</v>
      </c>
      <c r="D85" s="444" t="s">
        <v>191</v>
      </c>
      <c r="E85" s="451"/>
      <c r="F85" s="452"/>
    </row>
    <row r="86" spans="2:6" ht="33.75" x14ac:dyDescent="0.5">
      <c r="B86" s="336"/>
      <c r="C86" s="302" t="s">
        <v>179</v>
      </c>
      <c r="D86" s="444" t="s">
        <v>192</v>
      </c>
      <c r="E86" s="451"/>
      <c r="F86" s="452"/>
    </row>
    <row r="87" spans="2:6" ht="33.75" x14ac:dyDescent="0.5">
      <c r="B87" s="336"/>
      <c r="C87" s="302" t="s">
        <v>182</v>
      </c>
      <c r="D87" s="444" t="s">
        <v>193</v>
      </c>
      <c r="E87" s="451"/>
      <c r="F87" s="452"/>
    </row>
    <row r="88" spans="2:6" ht="33.75" x14ac:dyDescent="0.5">
      <c r="B88" s="336"/>
      <c r="C88" s="302" t="s">
        <v>184</v>
      </c>
      <c r="D88" s="444" t="s">
        <v>194</v>
      </c>
      <c r="E88" s="451"/>
      <c r="F88" s="452"/>
    </row>
    <row r="89" spans="2:6" ht="34.5" thickBot="1" x14ac:dyDescent="0.55000000000000004">
      <c r="B89" s="337"/>
      <c r="C89" s="303" t="s">
        <v>183</v>
      </c>
      <c r="D89" s="444" t="s">
        <v>195</v>
      </c>
      <c r="E89" s="451"/>
      <c r="F89" s="452"/>
    </row>
    <row r="90" spans="2:6" ht="33.75" x14ac:dyDescent="0.5">
      <c r="B90" s="336" t="s">
        <v>185</v>
      </c>
      <c r="C90" s="304" t="s">
        <v>181</v>
      </c>
      <c r="D90" s="443" t="s">
        <v>196</v>
      </c>
      <c r="E90" s="451"/>
      <c r="F90" s="452"/>
    </row>
    <row r="91" spans="2:6" ht="33.75" x14ac:dyDescent="0.5">
      <c r="B91" s="336"/>
      <c r="C91" s="302" t="s">
        <v>180</v>
      </c>
      <c r="D91" s="444" t="s">
        <v>197</v>
      </c>
      <c r="E91" s="451"/>
      <c r="F91" s="452"/>
    </row>
    <row r="92" spans="2:6" ht="33.75" x14ac:dyDescent="0.5">
      <c r="B92" s="336"/>
      <c r="C92" s="302" t="s">
        <v>179</v>
      </c>
      <c r="D92" s="444" t="s">
        <v>198</v>
      </c>
      <c r="E92" s="451"/>
      <c r="F92" s="452"/>
    </row>
    <row r="93" spans="2:6" ht="33.75" x14ac:dyDescent="0.5">
      <c r="B93" s="336"/>
      <c r="C93" s="302" t="s">
        <v>182</v>
      </c>
      <c r="D93" s="444" t="s">
        <v>199</v>
      </c>
      <c r="E93" s="451"/>
      <c r="F93" s="452"/>
    </row>
    <row r="94" spans="2:6" ht="33.75" x14ac:dyDescent="0.5">
      <c r="B94" s="336"/>
      <c r="C94" s="302" t="s">
        <v>184</v>
      </c>
      <c r="D94" s="444" t="s">
        <v>200</v>
      </c>
      <c r="E94" s="451"/>
      <c r="F94" s="452"/>
    </row>
    <row r="95" spans="2:6" ht="34.5" thickBot="1" x14ac:dyDescent="0.55000000000000004">
      <c r="B95" s="338"/>
      <c r="C95" s="302" t="s">
        <v>183</v>
      </c>
      <c r="D95" s="445" t="s">
        <v>201</v>
      </c>
      <c r="E95" s="451"/>
      <c r="F95" s="452"/>
    </row>
    <row r="96" spans="2:6" ht="36" thickBot="1" x14ac:dyDescent="0.55000000000000004">
      <c r="B96" s="439" t="s">
        <v>272</v>
      </c>
      <c r="C96" s="440"/>
      <c r="D96" s="440"/>
      <c r="E96" s="451"/>
      <c r="F96" s="452"/>
    </row>
    <row r="97" spans="2:6" ht="36" thickBot="1" x14ac:dyDescent="0.55000000000000004">
      <c r="B97" s="339" t="s">
        <v>202</v>
      </c>
      <c r="C97" s="300" t="s">
        <v>203</v>
      </c>
      <c r="D97" s="447" t="s">
        <v>204</v>
      </c>
      <c r="E97" s="451"/>
      <c r="F97" s="452"/>
    </row>
    <row r="98" spans="2:6" ht="33.75" x14ac:dyDescent="0.5">
      <c r="B98" s="335" t="s">
        <v>177</v>
      </c>
      <c r="C98" s="301" t="s">
        <v>222</v>
      </c>
      <c r="D98" s="443" t="s">
        <v>205</v>
      </c>
      <c r="E98" s="451"/>
      <c r="F98" s="452"/>
    </row>
    <row r="99" spans="2:6" ht="33.75" x14ac:dyDescent="0.5">
      <c r="B99" s="336"/>
      <c r="C99" s="302" t="s">
        <v>217</v>
      </c>
      <c r="D99" s="444" t="s">
        <v>206</v>
      </c>
      <c r="E99" s="451"/>
      <c r="F99" s="452"/>
    </row>
    <row r="100" spans="2:6" ht="33.75" x14ac:dyDescent="0.5">
      <c r="B100" s="336"/>
      <c r="C100" s="302" t="s">
        <v>218</v>
      </c>
      <c r="D100" s="444" t="s">
        <v>207</v>
      </c>
      <c r="E100" s="451"/>
      <c r="F100" s="452"/>
    </row>
    <row r="101" spans="2:6" ht="33.75" x14ac:dyDescent="0.5">
      <c r="B101" s="336"/>
      <c r="C101" s="302" t="s">
        <v>219</v>
      </c>
      <c r="D101" s="444" t="s">
        <v>208</v>
      </c>
      <c r="E101" s="451"/>
      <c r="F101" s="452"/>
    </row>
    <row r="102" spans="2:6" ht="33.75" x14ac:dyDescent="0.5">
      <c r="B102" s="336"/>
      <c r="C102" s="302" t="s">
        <v>220</v>
      </c>
      <c r="D102" s="444" t="s">
        <v>209</v>
      </c>
      <c r="E102" s="451"/>
      <c r="F102" s="452"/>
    </row>
    <row r="103" spans="2:6" ht="34.5" thickBot="1" x14ac:dyDescent="0.55000000000000004">
      <c r="B103" s="337"/>
      <c r="C103" s="303" t="s">
        <v>221</v>
      </c>
      <c r="D103" s="445" t="s">
        <v>210</v>
      </c>
      <c r="E103" s="451"/>
      <c r="F103" s="452"/>
    </row>
    <row r="104" spans="2:6" ht="33.75" x14ac:dyDescent="0.5">
      <c r="B104" s="335" t="s">
        <v>185</v>
      </c>
      <c r="C104" s="301" t="s">
        <v>222</v>
      </c>
      <c r="D104" s="444" t="s">
        <v>211</v>
      </c>
      <c r="E104" s="451"/>
      <c r="F104" s="452"/>
    </row>
    <row r="105" spans="2:6" ht="33.75" x14ac:dyDescent="0.5">
      <c r="B105" s="336"/>
      <c r="C105" s="302" t="s">
        <v>217</v>
      </c>
      <c r="D105" s="444" t="s">
        <v>212</v>
      </c>
      <c r="E105" s="451"/>
      <c r="F105" s="452"/>
    </row>
    <row r="106" spans="2:6" ht="33.75" x14ac:dyDescent="0.5">
      <c r="B106" s="336"/>
      <c r="C106" s="302" t="s">
        <v>218</v>
      </c>
      <c r="D106" s="444" t="s">
        <v>213</v>
      </c>
      <c r="E106" s="451"/>
      <c r="F106" s="452"/>
    </row>
    <row r="107" spans="2:6" ht="33.75" x14ac:dyDescent="0.5">
      <c r="B107" s="336"/>
      <c r="C107" s="302" t="s">
        <v>219</v>
      </c>
      <c r="D107" s="444" t="s">
        <v>214</v>
      </c>
      <c r="E107" s="451"/>
      <c r="F107" s="452"/>
    </row>
    <row r="108" spans="2:6" ht="33.75" x14ac:dyDescent="0.5">
      <c r="B108" s="336"/>
      <c r="C108" s="302" t="s">
        <v>220</v>
      </c>
      <c r="D108" s="444" t="s">
        <v>215</v>
      </c>
      <c r="E108" s="451"/>
      <c r="F108" s="452"/>
    </row>
    <row r="109" spans="2:6" ht="34.5" thickBot="1" x14ac:dyDescent="0.55000000000000004">
      <c r="B109" s="337"/>
      <c r="C109" s="303" t="s">
        <v>221</v>
      </c>
      <c r="D109" s="445" t="s">
        <v>216</v>
      </c>
      <c r="E109" s="451"/>
      <c r="F109" s="452"/>
    </row>
    <row r="110" spans="2:6" ht="36" thickBot="1" x14ac:dyDescent="0.55000000000000004">
      <c r="B110" s="439" t="s">
        <v>274</v>
      </c>
      <c r="C110" s="440"/>
      <c r="D110" s="440"/>
      <c r="E110" s="451"/>
      <c r="F110" s="452"/>
    </row>
    <row r="111" spans="2:6" ht="36" thickBot="1" x14ac:dyDescent="0.55000000000000004">
      <c r="B111" s="340" t="s">
        <v>223</v>
      </c>
      <c r="C111" s="299" t="s">
        <v>225</v>
      </c>
      <c r="D111" s="446" t="s">
        <v>245</v>
      </c>
      <c r="E111" s="451"/>
      <c r="F111" s="452"/>
    </row>
    <row r="112" spans="2:6" ht="33.75" x14ac:dyDescent="0.5">
      <c r="B112" s="336" t="s">
        <v>177</v>
      </c>
      <c r="C112" s="304" t="s">
        <v>226</v>
      </c>
      <c r="D112" s="443" t="s">
        <v>246</v>
      </c>
      <c r="E112" s="451"/>
      <c r="F112" s="452"/>
    </row>
    <row r="113" spans="2:6" ht="33.75" x14ac:dyDescent="0.5">
      <c r="B113" s="336"/>
      <c r="C113" s="302" t="s">
        <v>227</v>
      </c>
      <c r="D113" s="444" t="s">
        <v>247</v>
      </c>
      <c r="E113" s="451"/>
      <c r="F113" s="452"/>
    </row>
    <row r="114" spans="2:6" ht="33.75" x14ac:dyDescent="0.5">
      <c r="B114" s="336"/>
      <c r="C114" s="302" t="s">
        <v>228</v>
      </c>
      <c r="D114" s="444" t="s">
        <v>248</v>
      </c>
      <c r="E114" s="451"/>
      <c r="F114" s="452"/>
    </row>
    <row r="115" spans="2:6" ht="33.75" x14ac:dyDescent="0.5">
      <c r="B115" s="336"/>
      <c r="C115" s="302" t="s">
        <v>229</v>
      </c>
      <c r="D115" s="444" t="s">
        <v>249</v>
      </c>
      <c r="E115" s="451"/>
      <c r="F115" s="452"/>
    </row>
    <row r="116" spans="2:6" ht="33.75" x14ac:dyDescent="0.5">
      <c r="B116" s="336"/>
      <c r="C116" s="302" t="s">
        <v>230</v>
      </c>
      <c r="D116" s="444" t="s">
        <v>250</v>
      </c>
      <c r="E116" s="451"/>
      <c r="F116" s="452"/>
    </row>
    <row r="117" spans="2:6" ht="34.5" thickBot="1" x14ac:dyDescent="0.55000000000000004">
      <c r="B117" s="337"/>
      <c r="C117" s="303" t="s">
        <v>231</v>
      </c>
      <c r="D117" s="445" t="s">
        <v>251</v>
      </c>
      <c r="E117" s="451"/>
      <c r="F117" s="452"/>
    </row>
    <row r="118" spans="2:6" ht="33.75" x14ac:dyDescent="0.5">
      <c r="B118" s="335" t="s">
        <v>178</v>
      </c>
      <c r="C118" s="301" t="s">
        <v>226</v>
      </c>
      <c r="D118" s="444" t="s">
        <v>252</v>
      </c>
      <c r="E118" s="451"/>
      <c r="F118" s="452"/>
    </row>
    <row r="119" spans="2:6" ht="33.75" x14ac:dyDescent="0.5">
      <c r="B119" s="336"/>
      <c r="C119" s="302" t="s">
        <v>227</v>
      </c>
      <c r="D119" s="444" t="s">
        <v>253</v>
      </c>
      <c r="E119" s="451"/>
      <c r="F119" s="452"/>
    </row>
    <row r="120" spans="2:6" ht="33.75" x14ac:dyDescent="0.5">
      <c r="B120" s="336"/>
      <c r="C120" s="302" t="s">
        <v>228</v>
      </c>
      <c r="D120" s="444" t="s">
        <v>254</v>
      </c>
      <c r="E120" s="451"/>
      <c r="F120" s="452"/>
    </row>
    <row r="121" spans="2:6" ht="33.75" x14ac:dyDescent="0.5">
      <c r="B121" s="336"/>
      <c r="C121" s="302" t="s">
        <v>229</v>
      </c>
      <c r="D121" s="444" t="s">
        <v>255</v>
      </c>
      <c r="E121" s="451"/>
      <c r="F121" s="452"/>
    </row>
    <row r="122" spans="2:6" ht="33.75" x14ac:dyDescent="0.5">
      <c r="B122" s="336"/>
      <c r="C122" s="302" t="s">
        <v>230</v>
      </c>
      <c r="D122" s="444" t="s">
        <v>256</v>
      </c>
      <c r="E122" s="451"/>
      <c r="F122" s="452"/>
    </row>
    <row r="123" spans="2:6" ht="34.5" thickBot="1" x14ac:dyDescent="0.55000000000000004">
      <c r="B123" s="336"/>
      <c r="C123" s="305" t="s">
        <v>231</v>
      </c>
      <c r="D123" s="445" t="s">
        <v>257</v>
      </c>
      <c r="E123" s="451"/>
      <c r="F123" s="452"/>
    </row>
    <row r="124" spans="2:6" ht="36" thickBot="1" x14ac:dyDescent="0.55000000000000004">
      <c r="B124" s="439" t="s">
        <v>275</v>
      </c>
      <c r="C124" s="440"/>
      <c r="D124" s="438"/>
      <c r="E124" s="451"/>
      <c r="F124" s="452"/>
    </row>
    <row r="125" spans="2:6" ht="36" thickBot="1" x14ac:dyDescent="0.55000000000000004">
      <c r="B125" s="341" t="s">
        <v>223</v>
      </c>
      <c r="C125" s="299" t="s">
        <v>232</v>
      </c>
      <c r="D125" s="446" t="s">
        <v>258</v>
      </c>
      <c r="E125" s="451"/>
      <c r="F125" s="452"/>
    </row>
    <row r="126" spans="2:6" ht="33.75" x14ac:dyDescent="0.5">
      <c r="B126" s="335" t="s">
        <v>177</v>
      </c>
      <c r="C126" s="301" t="s">
        <v>233</v>
      </c>
      <c r="D126" s="443" t="s">
        <v>252</v>
      </c>
      <c r="E126" s="451"/>
      <c r="F126" s="452"/>
    </row>
    <row r="127" spans="2:6" ht="33.75" x14ac:dyDescent="0.5">
      <c r="B127" s="336"/>
      <c r="C127" s="302" t="s">
        <v>234</v>
      </c>
      <c r="D127" s="444" t="s">
        <v>253</v>
      </c>
      <c r="E127" s="451"/>
      <c r="F127" s="452"/>
    </row>
    <row r="128" spans="2:6" ht="33.75" x14ac:dyDescent="0.5">
      <c r="B128" s="336"/>
      <c r="C128" s="302" t="s">
        <v>235</v>
      </c>
      <c r="D128" s="444" t="s">
        <v>254</v>
      </c>
      <c r="E128" s="451"/>
      <c r="F128" s="452"/>
    </row>
    <row r="129" spans="2:6" ht="33.75" x14ac:dyDescent="0.5">
      <c r="B129" s="336"/>
      <c r="C129" s="302" t="s">
        <v>236</v>
      </c>
      <c r="D129" s="444" t="s">
        <v>255</v>
      </c>
      <c r="E129" s="451"/>
      <c r="F129" s="452"/>
    </row>
    <row r="130" spans="2:6" ht="33.75" x14ac:dyDescent="0.5">
      <c r="B130" s="336"/>
      <c r="C130" s="302" t="s">
        <v>237</v>
      </c>
      <c r="D130" s="444" t="s">
        <v>256</v>
      </c>
      <c r="E130" s="451"/>
      <c r="F130" s="452"/>
    </row>
    <row r="131" spans="2:6" ht="34.5" thickBot="1" x14ac:dyDescent="0.55000000000000004">
      <c r="B131" s="337"/>
      <c r="C131" s="303" t="s">
        <v>238</v>
      </c>
      <c r="D131" s="445" t="s">
        <v>257</v>
      </c>
      <c r="E131" s="451"/>
      <c r="F131" s="452"/>
    </row>
    <row r="132" spans="2:6" ht="33.75" x14ac:dyDescent="0.5">
      <c r="B132" s="332" t="s">
        <v>178</v>
      </c>
      <c r="C132" s="304" t="s">
        <v>233</v>
      </c>
      <c r="D132" s="444" t="s">
        <v>259</v>
      </c>
      <c r="E132" s="451"/>
      <c r="F132" s="452"/>
    </row>
    <row r="133" spans="2:6" ht="33.75" x14ac:dyDescent="0.5">
      <c r="B133" s="332"/>
      <c r="C133" s="302" t="s">
        <v>234</v>
      </c>
      <c r="D133" s="444" t="s">
        <v>260</v>
      </c>
      <c r="E133" s="451"/>
      <c r="F133" s="452"/>
    </row>
    <row r="134" spans="2:6" ht="33.75" x14ac:dyDescent="0.5">
      <c r="B134" s="332"/>
      <c r="C134" s="302" t="s">
        <v>235</v>
      </c>
      <c r="D134" s="444" t="s">
        <v>261</v>
      </c>
      <c r="E134" s="451"/>
      <c r="F134" s="452"/>
    </row>
    <row r="135" spans="2:6" ht="33.75" x14ac:dyDescent="0.5">
      <c r="B135" s="332"/>
      <c r="C135" s="302" t="s">
        <v>236</v>
      </c>
      <c r="D135" s="444" t="s">
        <v>262</v>
      </c>
      <c r="E135" s="451"/>
      <c r="F135" s="452"/>
    </row>
    <row r="136" spans="2:6" ht="33.75" x14ac:dyDescent="0.5">
      <c r="B136" s="332"/>
      <c r="C136" s="302" t="s">
        <v>237</v>
      </c>
      <c r="D136" s="444" t="s">
        <v>263</v>
      </c>
      <c r="E136" s="451"/>
      <c r="F136" s="452"/>
    </row>
    <row r="137" spans="2:6" ht="34.5" thickBot="1" x14ac:dyDescent="0.55000000000000004">
      <c r="B137" s="332"/>
      <c r="C137" s="305" t="s">
        <v>238</v>
      </c>
      <c r="D137" s="445" t="s">
        <v>264</v>
      </c>
      <c r="E137" s="451"/>
      <c r="F137" s="452"/>
    </row>
    <row r="138" spans="2:6" ht="36" thickBot="1" x14ac:dyDescent="0.55000000000000004">
      <c r="B138" s="439" t="s">
        <v>273</v>
      </c>
      <c r="C138" s="440"/>
      <c r="D138" s="438"/>
      <c r="E138" s="451"/>
      <c r="F138" s="452"/>
    </row>
    <row r="139" spans="2:6" ht="36" thickBot="1" x14ac:dyDescent="0.55000000000000004">
      <c r="B139" s="341" t="s">
        <v>224</v>
      </c>
      <c r="C139" s="299" t="s">
        <v>224</v>
      </c>
      <c r="D139" s="448" t="s">
        <v>265</v>
      </c>
      <c r="E139" s="451"/>
      <c r="F139" s="452"/>
    </row>
    <row r="140" spans="2:6" ht="33.75" x14ac:dyDescent="0.5">
      <c r="B140" s="342" t="s">
        <v>81</v>
      </c>
      <c r="C140" s="304" t="s">
        <v>239</v>
      </c>
      <c r="D140" s="444" t="s">
        <v>266</v>
      </c>
      <c r="E140" s="451"/>
      <c r="F140" s="452"/>
    </row>
    <row r="141" spans="2:6" ht="33.75" x14ac:dyDescent="0.5">
      <c r="B141" s="293" t="s">
        <v>79</v>
      </c>
      <c r="C141" s="302" t="s">
        <v>240</v>
      </c>
      <c r="D141" s="444" t="s">
        <v>267</v>
      </c>
      <c r="E141" s="451"/>
      <c r="F141" s="452"/>
    </row>
    <row r="142" spans="2:6" ht="33.75" x14ac:dyDescent="0.5">
      <c r="B142" s="293" t="s">
        <v>171</v>
      </c>
      <c r="C142" s="302" t="s">
        <v>241</v>
      </c>
      <c r="D142" s="444" t="s">
        <v>268</v>
      </c>
      <c r="E142" s="451"/>
      <c r="F142" s="452"/>
    </row>
    <row r="143" spans="2:6" ht="34.5" thickBot="1" x14ac:dyDescent="0.55000000000000004">
      <c r="B143" s="330" t="s">
        <v>276</v>
      </c>
      <c r="C143" s="302" t="s">
        <v>242</v>
      </c>
      <c r="D143" s="444" t="s">
        <v>269</v>
      </c>
      <c r="E143" s="451"/>
      <c r="F143" s="452"/>
    </row>
    <row r="144" spans="2:6" ht="33.75" x14ac:dyDescent="0.5">
      <c r="B144" s="293" t="s">
        <v>78</v>
      </c>
      <c r="C144" s="302" t="s">
        <v>243</v>
      </c>
      <c r="D144" s="444" t="s">
        <v>270</v>
      </c>
      <c r="E144" s="451"/>
      <c r="F144" s="452"/>
    </row>
    <row r="145" spans="2:6" ht="34.5" thickBot="1" x14ac:dyDescent="0.55000000000000004">
      <c r="B145" s="298" t="s">
        <v>80</v>
      </c>
      <c r="C145" s="303" t="s">
        <v>244</v>
      </c>
      <c r="D145" s="445" t="s">
        <v>271</v>
      </c>
      <c r="E145" s="453"/>
      <c r="F145" s="454"/>
    </row>
  </sheetData>
  <autoFilter ref="B2:F5" xr:uid="{B4420F47-1321-421B-B7C8-E50E9A19F5B4}"/>
  <mergeCells count="43">
    <mergeCell ref="B126:B131"/>
    <mergeCell ref="B132:B137"/>
    <mergeCell ref="B112:B117"/>
    <mergeCell ref="B118:B123"/>
    <mergeCell ref="B81:B83"/>
    <mergeCell ref="B84:B89"/>
    <mergeCell ref="B90:B95"/>
    <mergeCell ref="B98:B103"/>
    <mergeCell ref="B104:B109"/>
    <mergeCell ref="B78:B79"/>
    <mergeCell ref="C78:C79"/>
    <mergeCell ref="D78:D79"/>
    <mergeCell ref="B62:B63"/>
    <mergeCell ref="B74:B76"/>
    <mergeCell ref="B53:B58"/>
    <mergeCell ref="B60:B61"/>
    <mergeCell ref="C60:C61"/>
    <mergeCell ref="D60:D61"/>
    <mergeCell ref="B51:B52"/>
    <mergeCell ref="C51:C52"/>
    <mergeCell ref="D51:D52"/>
    <mergeCell ref="B34:B35"/>
    <mergeCell ref="B36:B37"/>
    <mergeCell ref="B38:B39"/>
    <mergeCell ref="B40:B41"/>
    <mergeCell ref="B42:B43"/>
    <mergeCell ref="B44:B45"/>
    <mergeCell ref="B46:B47"/>
    <mergeCell ref="B48:B49"/>
    <mergeCell ref="B32:B33"/>
    <mergeCell ref="C32:C33"/>
    <mergeCell ref="D32:D33"/>
    <mergeCell ref="B28:B30"/>
    <mergeCell ref="B26:B27"/>
    <mergeCell ref="C26:C27"/>
    <mergeCell ref="D26:D27"/>
    <mergeCell ref="B1:E1"/>
    <mergeCell ref="B5:B9"/>
    <mergeCell ref="B10:B12"/>
    <mergeCell ref="B13:B15"/>
    <mergeCell ref="B16:B18"/>
    <mergeCell ref="B19:B21"/>
    <mergeCell ref="B22:B24"/>
  </mergeCells>
  <phoneticPr fontId="2" type="noConversion"/>
  <pageMargins left="0.7" right="0.7" top="0.75" bottom="0.75" header="0.3" footer="0.3"/>
  <pageSetup scale="13" fitToHeight="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5B4-C53C-4558-AAD9-28AB113E7C55}">
  <sheetPr>
    <pageSetUpPr fitToPage="1"/>
  </sheetPr>
  <dimension ref="A1:AK218"/>
  <sheetViews>
    <sheetView showGridLines="0" tabSelected="1" showRuler="0" zoomScale="52" zoomScaleNormal="52" zoomScaleSheetLayoutView="68" zoomScalePageLayoutView="21" workbookViewId="0">
      <pane xSplit="3" ySplit="20" topLeftCell="L21" activePane="bottomRight" state="frozen"/>
      <selection pane="topRight" activeCell="D1" sqref="D1"/>
      <selection pane="bottomLeft" activeCell="A22" sqref="A22"/>
      <selection pane="bottomRight" activeCell="L27" sqref="L27"/>
    </sheetView>
  </sheetViews>
  <sheetFormatPr defaultColWidth="9.140625" defaultRowHeight="33.75" x14ac:dyDescent="0.65"/>
  <cols>
    <col min="1" max="1" width="64.7109375" style="344" bestFit="1" customWidth="1" collapsed="1"/>
    <col min="2" max="2" width="111" style="307" bestFit="1" customWidth="1" collapsed="1"/>
    <col min="3" max="3" width="11" style="421" customWidth="1" collapsed="1"/>
    <col min="4" max="27" width="7.5703125" style="1" customWidth="1" collapsed="1"/>
    <col min="28" max="28" width="13" style="1" customWidth="1" collapsed="1"/>
    <col min="29" max="29" width="9.7109375" style="5" hidden="1" customWidth="1" collapsed="1"/>
    <col min="30" max="30" width="31.85546875" style="29" customWidth="1" collapsed="1"/>
    <col min="31" max="31" width="31.5703125" style="1" hidden="1" customWidth="1" collapsed="1"/>
    <col min="32" max="32" width="36.7109375" style="1" customWidth="1" collapsed="1"/>
    <col min="33" max="33" width="9.140625" style="115" collapsed="1"/>
    <col min="34" max="34" width="9.140625" style="1"/>
    <col min="35" max="35" width="9.140625" style="1" collapsed="1"/>
    <col min="36" max="37" width="9.140625" style="1"/>
    <col min="38" max="16384" width="9.140625" style="1" collapsed="1"/>
  </cols>
  <sheetData>
    <row r="1" spans="1:33" s="402" customFormat="1" ht="39" customHeight="1" thickBot="1" x14ac:dyDescent="0.8">
      <c r="A1" s="309" t="s">
        <v>75</v>
      </c>
      <c r="B1" s="388" t="s">
        <v>36</v>
      </c>
      <c r="C1" s="389"/>
      <c r="D1" s="390" t="s">
        <v>168</v>
      </c>
      <c r="E1" s="391"/>
      <c r="F1" s="392" t="s">
        <v>37</v>
      </c>
      <c r="G1" s="393"/>
      <c r="H1" s="390" t="s">
        <v>28</v>
      </c>
      <c r="I1" s="394"/>
      <c r="J1" s="391"/>
      <c r="K1" s="392" t="s">
        <v>38</v>
      </c>
      <c r="L1" s="395"/>
      <c r="M1" s="395"/>
      <c r="N1" s="395"/>
      <c r="O1" s="395"/>
      <c r="P1" s="395"/>
      <c r="Q1" s="393"/>
      <c r="R1" s="390" t="s">
        <v>34</v>
      </c>
      <c r="S1" s="391"/>
      <c r="T1" s="392" t="s">
        <v>39</v>
      </c>
      <c r="U1" s="395"/>
      <c r="V1" s="393"/>
      <c r="W1" s="390" t="s">
        <v>29</v>
      </c>
      <c r="X1" s="391"/>
      <c r="Y1" s="396" t="s">
        <v>40</v>
      </c>
      <c r="Z1" s="397" t="s">
        <v>30</v>
      </c>
      <c r="AA1" s="392">
        <v>2020</v>
      </c>
      <c r="AB1" s="393"/>
      <c r="AC1" s="398" t="s">
        <v>31</v>
      </c>
      <c r="AD1" s="399"/>
      <c r="AE1" s="399"/>
      <c r="AF1" s="400"/>
      <c r="AG1" s="401">
        <v>0</v>
      </c>
    </row>
    <row r="2" spans="1:33" s="2" customFormat="1" ht="30.75" hidden="1" thickBot="1" x14ac:dyDescent="0.7">
      <c r="A2" s="226" t="s">
        <v>19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7"/>
      <c r="AG2" s="113">
        <v>1</v>
      </c>
    </row>
    <row r="3" spans="1:33" s="2" customFormat="1" ht="36" hidden="1" thickBot="1" x14ac:dyDescent="0.8">
      <c r="A3" s="310" t="s">
        <v>46</v>
      </c>
      <c r="B3" s="279"/>
      <c r="C3" s="415"/>
      <c r="D3" s="109" t="s">
        <v>47</v>
      </c>
      <c r="E3" s="110">
        <v>1</v>
      </c>
      <c r="F3" s="111" t="s">
        <v>48</v>
      </c>
      <c r="G3" s="112">
        <v>1</v>
      </c>
      <c r="H3" s="111" t="s">
        <v>49</v>
      </c>
      <c r="I3" s="112">
        <v>1</v>
      </c>
      <c r="AC3" s="17"/>
      <c r="AD3" s="28"/>
      <c r="AG3" s="113">
        <v>2</v>
      </c>
    </row>
    <row r="4" spans="1:33" s="407" customFormat="1" ht="39.75" customHeight="1" thickBot="1" x14ac:dyDescent="0.85">
      <c r="A4" s="403" t="s">
        <v>74</v>
      </c>
      <c r="B4" s="404"/>
      <c r="C4" s="404"/>
      <c r="D4" s="405" t="s">
        <v>278</v>
      </c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405"/>
      <c r="W4" s="404" t="s">
        <v>279</v>
      </c>
      <c r="X4" s="404"/>
      <c r="Y4" s="404"/>
      <c r="Z4" s="404"/>
      <c r="AA4" s="404"/>
      <c r="AB4" s="404"/>
      <c r="AC4" s="404"/>
      <c r="AD4" s="404"/>
      <c r="AE4" s="404"/>
      <c r="AF4" s="406"/>
      <c r="AG4" s="387">
        <v>3</v>
      </c>
    </row>
    <row r="5" spans="1:33" s="3" customFormat="1" ht="33" hidden="1" customHeight="1" thickBot="1" x14ac:dyDescent="0.55000000000000004">
      <c r="A5" s="311" t="s">
        <v>17</v>
      </c>
      <c r="B5" s="280" t="s">
        <v>26</v>
      </c>
      <c r="C5" s="345" t="s">
        <v>25</v>
      </c>
      <c r="D5" s="185" t="s">
        <v>0</v>
      </c>
      <c r="E5" s="185"/>
      <c r="F5" s="185" t="s">
        <v>1</v>
      </c>
      <c r="G5" s="185"/>
      <c r="H5" s="185" t="s">
        <v>2</v>
      </c>
      <c r="I5" s="185"/>
      <c r="J5" s="185" t="s">
        <v>3</v>
      </c>
      <c r="K5" s="185"/>
      <c r="L5" s="185" t="s">
        <v>4</v>
      </c>
      <c r="M5" s="185"/>
      <c r="N5" s="185" t="s">
        <v>5</v>
      </c>
      <c r="O5" s="185"/>
      <c r="P5" s="185" t="s">
        <v>6</v>
      </c>
      <c r="Q5" s="185"/>
      <c r="R5" s="185" t="s">
        <v>7</v>
      </c>
      <c r="S5" s="185"/>
      <c r="T5" s="185" t="s">
        <v>8</v>
      </c>
      <c r="U5" s="185"/>
      <c r="V5" s="185" t="s">
        <v>14</v>
      </c>
      <c r="W5" s="185"/>
      <c r="X5" s="185" t="s">
        <v>15</v>
      </c>
      <c r="Y5" s="185"/>
      <c r="Z5" s="185" t="s">
        <v>9</v>
      </c>
      <c r="AA5" s="185"/>
      <c r="AB5" s="229" t="s">
        <v>12</v>
      </c>
      <c r="AC5" s="227" t="s">
        <v>27</v>
      </c>
      <c r="AD5" s="66" t="s">
        <v>27</v>
      </c>
      <c r="AE5" s="218" t="s">
        <v>33</v>
      </c>
      <c r="AF5" s="67" t="s">
        <v>66</v>
      </c>
      <c r="AG5" s="114">
        <v>4</v>
      </c>
    </row>
    <row r="6" spans="1:33" s="3" customFormat="1" ht="33" hidden="1" customHeight="1" thickBot="1" x14ac:dyDescent="0.55000000000000004">
      <c r="A6" s="312"/>
      <c r="B6" s="281"/>
      <c r="C6" s="346"/>
      <c r="D6" s="14" t="s">
        <v>10</v>
      </c>
      <c r="E6" s="14" t="s">
        <v>11</v>
      </c>
      <c r="F6" s="14" t="s">
        <v>10</v>
      </c>
      <c r="G6" s="14" t="s">
        <v>11</v>
      </c>
      <c r="H6" s="14" t="s">
        <v>10</v>
      </c>
      <c r="I6" s="14" t="s">
        <v>11</v>
      </c>
      <c r="J6" s="14" t="s">
        <v>10</v>
      </c>
      <c r="K6" s="14" t="s">
        <v>11</v>
      </c>
      <c r="L6" s="14" t="s">
        <v>10</v>
      </c>
      <c r="M6" s="14" t="s">
        <v>11</v>
      </c>
      <c r="N6" s="14" t="s">
        <v>10</v>
      </c>
      <c r="O6" s="14" t="s">
        <v>11</v>
      </c>
      <c r="P6" s="14" t="s">
        <v>10</v>
      </c>
      <c r="Q6" s="14" t="s">
        <v>11</v>
      </c>
      <c r="R6" s="14" t="s">
        <v>10</v>
      </c>
      <c r="S6" s="14" t="s">
        <v>11</v>
      </c>
      <c r="T6" s="14" t="s">
        <v>10</v>
      </c>
      <c r="U6" s="14" t="s">
        <v>11</v>
      </c>
      <c r="V6" s="14" t="s">
        <v>10</v>
      </c>
      <c r="W6" s="14" t="s">
        <v>11</v>
      </c>
      <c r="X6" s="14" t="s">
        <v>10</v>
      </c>
      <c r="Y6" s="14" t="s">
        <v>11</v>
      </c>
      <c r="Z6" s="14" t="s">
        <v>10</v>
      </c>
      <c r="AA6" s="14" t="s">
        <v>11</v>
      </c>
      <c r="AB6" s="230"/>
      <c r="AC6" s="228"/>
      <c r="AD6" s="68" t="str">
        <f>IF(LEN(A167)-LEN(SUBSTITUTE(A167,"*",""))&gt;0," Total Errors are "&amp;(LEN(A167)-LEN(SUBSTITUTE(A167,"*",""))),"")</f>
        <v/>
      </c>
      <c r="AE6" s="219"/>
      <c r="AF6" s="69" t="str">
        <f>IF(LEN(A189)-LEN(SUBSTITUTE(A189,"*",""))&gt;0," Total Warnings are "&amp;(LEN(A189)-LEN(SUBSTITUTE(A189,"*",""))),"")</f>
        <v/>
      </c>
      <c r="AG6" s="114">
        <v>5</v>
      </c>
    </row>
    <row r="7" spans="1:33" ht="36" hidden="1" thickBot="1" x14ac:dyDescent="0.55000000000000004">
      <c r="A7" s="231" t="s">
        <v>42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3"/>
      <c r="AG7" s="114">
        <v>6</v>
      </c>
    </row>
    <row r="8" spans="1:33" ht="31.5" hidden="1" customHeight="1" thickBot="1" x14ac:dyDescent="0.7">
      <c r="A8" s="368" t="s">
        <v>50</v>
      </c>
      <c r="B8" s="363" t="s">
        <v>44</v>
      </c>
      <c r="C8" s="408" t="s">
        <v>68</v>
      </c>
      <c r="D8" s="81"/>
      <c r="E8" s="81"/>
      <c r="F8" s="81"/>
      <c r="G8" s="100"/>
      <c r="H8" s="101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3"/>
      <c r="T8" s="92"/>
      <c r="U8" s="93"/>
      <c r="V8" s="93"/>
      <c r="W8" s="93"/>
      <c r="X8" s="93"/>
      <c r="Y8" s="94"/>
      <c r="Z8" s="90"/>
      <c r="AA8" s="88"/>
      <c r="AB8" s="38">
        <f t="shared" ref="AB8:AB10" si="0">SUM(D8:AA8)</f>
        <v>0</v>
      </c>
      <c r="AC8" s="15" t="str">
        <f>CONCATENATE(IF(AB9&gt;AB8," * No Screened in OPD "&amp;$AB$19&amp;" is more than Number Seen at OPD "&amp;CHAR(10),""))</f>
        <v/>
      </c>
      <c r="AD8" s="215" t="str">
        <f>CONCATENATE(AC8,AC9,AC10,AC11,AC12,AC13,AC15,AC16,AC17,AC18,AC14)</f>
        <v/>
      </c>
      <c r="AE8" s="16"/>
      <c r="AF8" s="358" t="str">
        <f>CONCATENATE(AE8,AE9,AE10,AE11,AE12,AE13,AE14,AE15,AE16,AE17,AE18)</f>
        <v/>
      </c>
      <c r="AG8" s="114">
        <v>7</v>
      </c>
    </row>
    <row r="9" spans="1:33" ht="34.5" hidden="1" thickBot="1" x14ac:dyDescent="0.7">
      <c r="A9" s="369"/>
      <c r="B9" s="364" t="s">
        <v>45</v>
      </c>
      <c r="C9" s="408" t="s">
        <v>69</v>
      </c>
      <c r="D9" s="81"/>
      <c r="E9" s="81"/>
      <c r="F9" s="81"/>
      <c r="G9" s="100"/>
      <c r="H9" s="104"/>
      <c r="I9" s="88"/>
      <c r="J9" s="88"/>
      <c r="K9" s="88"/>
      <c r="L9" s="88"/>
      <c r="M9" s="88"/>
      <c r="N9" s="88"/>
      <c r="O9" s="88"/>
      <c r="P9" s="88"/>
      <c r="Q9" s="88"/>
      <c r="R9" s="88"/>
      <c r="S9" s="105"/>
      <c r="T9" s="95"/>
      <c r="U9" s="81"/>
      <c r="V9" s="81"/>
      <c r="W9" s="81"/>
      <c r="X9" s="81"/>
      <c r="Y9" s="96"/>
      <c r="Z9" s="90"/>
      <c r="AA9" s="88"/>
      <c r="AB9" s="38">
        <f t="shared" si="0"/>
        <v>0</v>
      </c>
      <c r="AC9" s="15" t="str">
        <f>CONCATENATE(IF(AB10&gt;AB9," * No Eligible for HTS Testing "&amp;$AB$19&amp;" is more than No Screened for HTS Eligibility "&amp;CHAR(10),""))</f>
        <v/>
      </c>
      <c r="AD9" s="216"/>
      <c r="AE9" s="16"/>
      <c r="AF9" s="359"/>
      <c r="AG9" s="114">
        <v>8</v>
      </c>
    </row>
    <row r="10" spans="1:33" ht="34.5" hidden="1" thickBot="1" x14ac:dyDescent="0.7">
      <c r="A10" s="370"/>
      <c r="B10" s="365" t="s">
        <v>43</v>
      </c>
      <c r="C10" s="408" t="s">
        <v>70</v>
      </c>
      <c r="D10" s="81"/>
      <c r="E10" s="81"/>
      <c r="F10" s="81"/>
      <c r="G10" s="100"/>
      <c r="H10" s="106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8"/>
      <c r="T10" s="97"/>
      <c r="U10" s="98"/>
      <c r="V10" s="98"/>
      <c r="W10" s="98"/>
      <c r="X10" s="98"/>
      <c r="Y10" s="99"/>
      <c r="Z10" s="91"/>
      <c r="AA10" s="89"/>
      <c r="AB10" s="38">
        <f t="shared" si="0"/>
        <v>0</v>
      </c>
      <c r="AC10" s="30"/>
      <c r="AD10" s="216"/>
      <c r="AE10" s="16"/>
      <c r="AF10" s="359"/>
      <c r="AG10" s="114">
        <v>9</v>
      </c>
    </row>
    <row r="11" spans="1:33" ht="34.5" hidden="1" thickBot="1" x14ac:dyDescent="0.7">
      <c r="A11" s="368" t="s">
        <v>51</v>
      </c>
      <c r="B11" s="363" t="s">
        <v>59</v>
      </c>
      <c r="C11" s="408" t="s">
        <v>71</v>
      </c>
      <c r="D11" s="80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2"/>
      <c r="AB11" s="83"/>
      <c r="AC11" s="15" t="str">
        <f>CONCATENATE(IF(D12&gt;D11," * F00-05 "&amp;$D$19&amp;" "&amp;$D$20&amp;" is more than F00-04"&amp;CHAR(10),""),IF(E12&gt;E11," * F00-05 "&amp;$D$19&amp;" "&amp;$E$20&amp;" is more than F00-04"&amp;CHAR(10),""),IF(F12&gt;F11," * F00-05 "&amp;$F$19&amp;" "&amp;$F$20&amp;" is more than F00-04"&amp;CHAR(10),""),IF(G12&gt;G11," * F00-05 "&amp;$F$19&amp;" "&amp;$G$20&amp;" is more than F00-04"&amp;CHAR(10),""),IF(H12&gt;H11," * F00-05 "&amp;$H$19&amp;" "&amp;$H$20&amp;" is more than F00-04"&amp;CHAR(10),""),IF(I12&gt;I11," * F00-05 "&amp;$H$19&amp;" "&amp;$I$20&amp;" is more than F00-04"&amp;CHAR(10),""),IF(J12&gt;J11," * F00-05 "&amp;$J$19&amp;" "&amp;$J$20&amp;" is more than F00-04"&amp;CHAR(10),""),IF(K12&gt;K11," * F00-05 "&amp;$J$19&amp;" "&amp;$K$20&amp;" is more than F00-04"&amp;CHAR(10),""),IF(L12&gt;L11," * F00-05 "&amp;$L$19&amp;" "&amp;$L$20&amp;" is more than F00-04"&amp;CHAR(10),""),IF(M12&gt;M11," * F00-05 "&amp;$L$19&amp;" "&amp;$M$20&amp;" is more than F00-04"&amp;CHAR(10),""),IF(N12&gt;N11," * F00-05 "&amp;$N$19&amp;" "&amp;$N$20&amp;" is more than F00-04"&amp;CHAR(10),""),IF(O12&gt;O11," * F00-05 "&amp;$N$19&amp;" "&amp;$O$20&amp;" is more than F00-04"&amp;CHAR(10),""),IF(P12&gt;P11," * F00-05 "&amp;$P$19&amp;" "&amp;$P$20&amp;" is more than F00-04"&amp;CHAR(10),""),IF(Q12&gt;Q11," * F00-05 "&amp;$P$19&amp;" "&amp;$Q$20&amp;" is more than F00-04"&amp;CHAR(10),""),IF(R12&gt;R11," * F00-05 "&amp;$R$19&amp;" "&amp;$R$20&amp;" is more than F00-04"&amp;CHAR(10),""),IF(S12&gt;S11," * F00-05 "&amp;$R$19&amp;" "&amp;$S$20&amp;" is more than F00-04"&amp;CHAR(10),""),IF(T12&gt;T11," * F00-05 "&amp;$T$19&amp;" "&amp;$T$20&amp;" is more than F00-04"&amp;CHAR(10),""),IF(U12&gt;U11," * F00-05 "&amp;$T$19&amp;" "&amp;$U$20&amp;" is more than F00-04"&amp;CHAR(10),""),IF(V12&gt;V11," * F00-05 "&amp;$V$19&amp;" "&amp;$V$20&amp;" is more than F00-04"&amp;CHAR(10),""),IF(W12&gt;W11," * F00-05 "&amp;$V$19&amp;" "&amp;$W$20&amp;" is more than F00-04"&amp;CHAR(10),""),IF(X12&gt;X11," * F00-05 "&amp;$X$19&amp;" "&amp;$X$20&amp;" is more than F00-04"&amp;CHAR(10),""),IF(Y12&gt;Y11," * F00-05 "&amp;$X$19&amp;" "&amp;$Y$20&amp;" is more than F00-04"&amp;CHAR(10),""),IF(Z12&gt;Z11," * F00-05 "&amp;$Z$19&amp;" "&amp;$Z$20&amp;" is more than F00-04"&amp;CHAR(10),""),IF(AA12&gt;AA11," * F00-05 "&amp;$Z$19&amp;" "&amp;$AA$20&amp;" is more than F00-04"&amp;CHAR(10),""))</f>
        <v/>
      </c>
      <c r="AD11" s="216"/>
      <c r="AE11" s="16"/>
      <c r="AF11" s="359"/>
      <c r="AG11" s="114">
        <v>10</v>
      </c>
    </row>
    <row r="12" spans="1:33" ht="34.5" hidden="1" thickBot="1" x14ac:dyDescent="0.7">
      <c r="A12" s="369"/>
      <c r="B12" s="364" t="s">
        <v>45</v>
      </c>
      <c r="C12" s="409" t="s">
        <v>53</v>
      </c>
      <c r="D12" s="75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6"/>
      <c r="AB12" s="54">
        <f t="shared" ref="AB12:AB17" si="1">SUM(D12:AA12)</f>
        <v>0</v>
      </c>
      <c r="AC12" s="15" t="str">
        <f>CONCATENATE(IF(D13&gt;D12," * F00-06 "&amp;$D$19&amp;" "&amp;$D$20&amp;" is more than F00-05"&amp;CHAR(10),""),IF(E13&gt;E12," * F00-06 "&amp;$D$19&amp;" "&amp;$E$20&amp;" is more than F00-05"&amp;CHAR(10),""),IF(F13&gt;F12," * F00-06 "&amp;$F$19&amp;" "&amp;$F$20&amp;" is more than F00-05"&amp;CHAR(10),""),IF(G13&gt;G12," * F00-06 "&amp;$F$19&amp;" "&amp;$G$20&amp;" is more than F00-05"&amp;CHAR(10),""),IF(H13&gt;H12," * F00-06 "&amp;$H$19&amp;" "&amp;$H$20&amp;" is more than F00-05"&amp;CHAR(10),""),IF(I13&gt;I12," * F00-06 "&amp;$H$19&amp;" "&amp;$I$20&amp;" is more than F00-05"&amp;CHAR(10),""),IF(J13&gt;J12," * F00-06 "&amp;$J$19&amp;" "&amp;$J$20&amp;" is more than F00-05"&amp;CHAR(10),""),IF(K13&gt;K12," * F00-06 "&amp;$J$19&amp;" "&amp;$K$20&amp;" is more than F00-05"&amp;CHAR(10),""),IF(L13&gt;L12," * F00-06 "&amp;$L$19&amp;" "&amp;$L$20&amp;" is more than F00-05"&amp;CHAR(10),""),IF(M13&gt;M12," * F00-06 "&amp;$L$19&amp;" "&amp;$M$20&amp;" is more than F00-05"&amp;CHAR(10),""),IF(N13&gt;N12," * F00-06 "&amp;$N$19&amp;" "&amp;$N$20&amp;" is more than F00-05"&amp;CHAR(10),""),IF(O13&gt;O12," * F00-06 "&amp;$N$19&amp;" "&amp;$O$20&amp;" is more than F00-05"&amp;CHAR(10),""),IF(P13&gt;P12," * F00-06 "&amp;$P$19&amp;" "&amp;$P$20&amp;" is more than F00-05"&amp;CHAR(10),""),IF(Q13&gt;Q12," * F00-06 "&amp;$P$19&amp;" "&amp;$Q$20&amp;" is more than F00-05"&amp;CHAR(10),""),IF(R13&gt;R12," * F00-06 "&amp;$R$19&amp;" "&amp;$R$20&amp;" is more than F00-05"&amp;CHAR(10),""),IF(S13&gt;S12," * F00-06 "&amp;$R$19&amp;" "&amp;$S$20&amp;" is more than F00-05"&amp;CHAR(10),""),IF(T13&gt;T12," * F00-06 "&amp;$T$19&amp;" "&amp;$T$20&amp;" is more than F00-05"&amp;CHAR(10),""),IF(U13&gt;U12," * F00-06 "&amp;$T$19&amp;" "&amp;$U$20&amp;" is more than F00-05"&amp;CHAR(10),""),IF(V13&gt;V12," * F00-06 "&amp;$V$19&amp;" "&amp;$V$20&amp;" is more than F00-05"&amp;CHAR(10),""),IF(W13&gt;W12," * F00-06 "&amp;$V$19&amp;" "&amp;$W$20&amp;" is more than F00-05"&amp;CHAR(10),""),IF(X13&gt;X12," * F00-06 "&amp;$X$19&amp;" "&amp;$X$20&amp;" is more than F00-05"&amp;CHAR(10),""),IF(Y13&gt;Y12," * F00-06 "&amp;$X$19&amp;" "&amp;$Y$20&amp;" is more than F00-05"&amp;CHAR(10),""),IF(Z13&gt;Z12," * F00-06 "&amp;$Z$19&amp;" "&amp;$Z$20&amp;" is more than F00-05"&amp;CHAR(10),""),IF(AA13&gt;AA12," * F00-06 "&amp;$Z$19&amp;" "&amp;$AA$20&amp;" is more than F00-05"&amp;CHAR(10),""))</f>
        <v/>
      </c>
      <c r="AD12" s="216"/>
      <c r="AE12" s="16"/>
      <c r="AF12" s="359"/>
      <c r="AG12" s="114">
        <v>11</v>
      </c>
    </row>
    <row r="13" spans="1:33" ht="34.5" hidden="1" thickBot="1" x14ac:dyDescent="0.7">
      <c r="A13" s="370"/>
      <c r="B13" s="365" t="s">
        <v>43</v>
      </c>
      <c r="C13" s="410" t="s">
        <v>54</v>
      </c>
      <c r="D13" s="77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  <c r="AB13" s="71">
        <f t="shared" si="1"/>
        <v>0</v>
      </c>
      <c r="AC13" s="30"/>
      <c r="AD13" s="216"/>
      <c r="AE13" s="16"/>
      <c r="AF13" s="359"/>
      <c r="AG13" s="114">
        <v>12</v>
      </c>
    </row>
    <row r="14" spans="1:33" s="31" customFormat="1" ht="36" hidden="1" thickBot="1" x14ac:dyDescent="0.8">
      <c r="A14" s="371" t="s">
        <v>62</v>
      </c>
      <c r="B14" s="366" t="s">
        <v>61</v>
      </c>
      <c r="C14" s="411" t="s">
        <v>55</v>
      </c>
      <c r="D14" s="56">
        <f t="shared" ref="D14:E14" si="2">D13+D10</f>
        <v>0</v>
      </c>
      <c r="E14" s="56">
        <f t="shared" si="2"/>
        <v>0</v>
      </c>
      <c r="F14" s="56">
        <f>F13+F10</f>
        <v>0</v>
      </c>
      <c r="G14" s="56">
        <f t="shared" ref="G14:AA14" si="3">G13+G10</f>
        <v>0</v>
      </c>
      <c r="H14" s="56">
        <f t="shared" si="3"/>
        <v>0</v>
      </c>
      <c r="I14" s="56">
        <f t="shared" si="3"/>
        <v>0</v>
      </c>
      <c r="J14" s="56">
        <f t="shared" si="3"/>
        <v>0</v>
      </c>
      <c r="K14" s="56">
        <f t="shared" si="3"/>
        <v>0</v>
      </c>
      <c r="L14" s="56">
        <f t="shared" si="3"/>
        <v>0</v>
      </c>
      <c r="M14" s="56">
        <f t="shared" si="3"/>
        <v>0</v>
      </c>
      <c r="N14" s="56">
        <f t="shared" si="3"/>
        <v>0</v>
      </c>
      <c r="O14" s="56">
        <f t="shared" si="3"/>
        <v>0</v>
      </c>
      <c r="P14" s="56">
        <f t="shared" si="3"/>
        <v>0</v>
      </c>
      <c r="Q14" s="56">
        <f t="shared" si="3"/>
        <v>0</v>
      </c>
      <c r="R14" s="56">
        <f t="shared" si="3"/>
        <v>0</v>
      </c>
      <c r="S14" s="56">
        <f t="shared" si="3"/>
        <v>0</v>
      </c>
      <c r="T14" s="56">
        <f t="shared" si="3"/>
        <v>0</v>
      </c>
      <c r="U14" s="56">
        <f t="shared" si="3"/>
        <v>0</v>
      </c>
      <c r="V14" s="56">
        <f t="shared" si="3"/>
        <v>0</v>
      </c>
      <c r="W14" s="56">
        <f t="shared" si="3"/>
        <v>0</v>
      </c>
      <c r="X14" s="56">
        <f t="shared" si="3"/>
        <v>0</v>
      </c>
      <c r="Y14" s="56">
        <f t="shared" si="3"/>
        <v>0</v>
      </c>
      <c r="Z14" s="56">
        <f t="shared" si="3"/>
        <v>0</v>
      </c>
      <c r="AA14" s="56">
        <f t="shared" si="3"/>
        <v>0</v>
      </c>
      <c r="AB14" s="53">
        <f t="shared" si="1"/>
        <v>0</v>
      </c>
      <c r="AC14" s="41"/>
      <c r="AD14" s="216"/>
      <c r="AE14" s="42"/>
      <c r="AF14" s="359"/>
      <c r="AG14" s="114">
        <v>13</v>
      </c>
    </row>
    <row r="15" spans="1:33" ht="34.5" hidden="1" thickBot="1" x14ac:dyDescent="0.7">
      <c r="A15" s="368" t="s">
        <v>52</v>
      </c>
      <c r="B15" s="363" t="s">
        <v>60</v>
      </c>
      <c r="C15" s="411" t="s">
        <v>56</v>
      </c>
      <c r="D15" s="72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4"/>
      <c r="AB15" s="37">
        <f t="shared" si="1"/>
        <v>0</v>
      </c>
      <c r="AC15" s="15" t="str">
        <f>CONCATENATE(IF(D16&gt;D15," * F00-08 "&amp;$D$19&amp;" "&amp;$D$20&amp;" is more than F00-07"&amp;CHAR(10),""),IF(E16&gt;E15," * F00-08 "&amp;$D$19&amp;" "&amp;$E$20&amp;" is more than F00-07"&amp;CHAR(10),""),IF(F16&gt;F15," * F00-08 "&amp;$F$19&amp;" "&amp;$F$20&amp;" is more than F00-07"&amp;CHAR(10),""),IF(G16&gt;G15," * F00-08 "&amp;$F$19&amp;" "&amp;$G$20&amp;" is more than F00-07"&amp;CHAR(10),""),IF(H16&gt;H15," * F00-08 "&amp;$H$19&amp;" "&amp;$H$20&amp;" is more than F00-07"&amp;CHAR(10),""),IF(I16&gt;I15," * F00-08 "&amp;$H$19&amp;" "&amp;$I$20&amp;" is more than F00-07"&amp;CHAR(10),""),IF(J16&gt;J15," * F00-08 "&amp;$J$19&amp;" "&amp;$J$20&amp;" is more than F00-07"&amp;CHAR(10),""),IF(K16&gt;K15," * F00-08 "&amp;$J$19&amp;" "&amp;$K$20&amp;" is more than F00-07"&amp;CHAR(10),""),IF(L16&gt;L15," * F00-08 "&amp;$L$19&amp;" "&amp;$L$20&amp;" is more than F00-07"&amp;CHAR(10),""),IF(M16&gt;M15," * F00-08 "&amp;$L$19&amp;" "&amp;$M$20&amp;" is more than F00-07"&amp;CHAR(10),""),IF(N16&gt;N15," * F00-08 "&amp;$N$19&amp;" "&amp;$N$20&amp;" is more than F00-07"&amp;CHAR(10),""),IF(O16&gt;O15," * F00-08 "&amp;$N$19&amp;" "&amp;$O$20&amp;" is more than F00-07"&amp;CHAR(10),""),IF(P16&gt;P15," * F00-08 "&amp;$P$19&amp;" "&amp;$P$20&amp;" is more than F00-07"&amp;CHAR(10),""),IF(Q16&gt;Q15," * F00-08 "&amp;$P$19&amp;" "&amp;$Q$20&amp;" is more than F00-07"&amp;CHAR(10),""),IF(R16&gt;R15," * F00-08 "&amp;$R$19&amp;" "&amp;$R$20&amp;" is more than F00-07"&amp;CHAR(10),""),IF(S16&gt;S15," * F00-08 "&amp;$R$19&amp;" "&amp;$S$20&amp;" is more than F00-07"&amp;CHAR(10),""),IF(T16&gt;T15," * F00-08 "&amp;$T$19&amp;" "&amp;$T$20&amp;" is more than F00-07"&amp;CHAR(10),""),IF(U16&gt;U15," * F00-08 "&amp;$T$19&amp;" "&amp;$U$20&amp;" is more than F00-07"&amp;CHAR(10),""),IF(V16&gt;V15," * F00-08 "&amp;$V$19&amp;" "&amp;$V$20&amp;" is more than F00-07"&amp;CHAR(10),""),IF(W16&gt;W15," * F00-08 "&amp;$V$19&amp;" "&amp;$W$20&amp;" is more than F00-07"&amp;CHAR(10),""),IF(X16&gt;X15," * F00-08 "&amp;$X$19&amp;" "&amp;$X$20&amp;" is more than F00-07"&amp;CHAR(10),""),IF(Y16&gt;Y15," * F00-08 "&amp;$X$19&amp;" "&amp;$Y$20&amp;" is more than F00-07"&amp;CHAR(10),""),IF(Z16&gt;Z15," * F00-08 "&amp;$Z$19&amp;" "&amp;$Z$20&amp;" is more than F00-07"&amp;CHAR(10),""),IF(AA16&gt;AA15," * F00-08 "&amp;$Z$19&amp;" "&amp;$AA$20&amp;" is more than F00-07"&amp;CHAR(10),""))</f>
        <v/>
      </c>
      <c r="AD15" s="216"/>
      <c r="AE15" s="16"/>
      <c r="AF15" s="359"/>
      <c r="AG15" s="114">
        <v>14</v>
      </c>
    </row>
    <row r="16" spans="1:33" ht="34.5" hidden="1" thickBot="1" x14ac:dyDescent="0.7">
      <c r="A16" s="369"/>
      <c r="B16" s="367" t="s">
        <v>45</v>
      </c>
      <c r="C16" s="409" t="s">
        <v>57</v>
      </c>
      <c r="D16" s="75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6"/>
      <c r="AB16" s="43">
        <f t="shared" si="1"/>
        <v>0</v>
      </c>
      <c r="AC16" s="15" t="str">
        <f>CONCATENATE(IF(D17&gt;D16," * F00-09 "&amp;$D$19&amp;" "&amp;$D$20&amp;" is more than F00-08"&amp;CHAR(10),""),IF(E17&gt;E16," * F00-09 "&amp;$D$19&amp;" "&amp;$E$20&amp;" is more than F00-08"&amp;CHAR(10),""),IF(F17&gt;F16," * F00-09 "&amp;$F$19&amp;" "&amp;$F$20&amp;" is more than F00-08"&amp;CHAR(10),""),IF(G17&gt;G16," * F00-09 "&amp;$F$19&amp;" "&amp;$G$20&amp;" is more than F00-08"&amp;CHAR(10),""),IF(H17&gt;H16," * F00-09 "&amp;$H$19&amp;" "&amp;$H$20&amp;" is more than F00-08"&amp;CHAR(10),""),IF(I17&gt;I16," * F00-09 "&amp;$H$19&amp;" "&amp;$I$20&amp;" is more than F00-08"&amp;CHAR(10),""),IF(J17&gt;J16," * F00-09 "&amp;$J$19&amp;" "&amp;$J$20&amp;" is more than F00-08"&amp;CHAR(10),""),IF(K17&gt;K16," * F00-09 "&amp;$J$19&amp;" "&amp;$K$20&amp;" is more than F00-08"&amp;CHAR(10),""),IF(L17&gt;L16," * F00-09 "&amp;$L$19&amp;" "&amp;$L$20&amp;" is more than F00-08"&amp;CHAR(10),""),IF(M17&gt;M16," * F00-09 "&amp;$L$19&amp;" "&amp;$M$20&amp;" is more than F00-08"&amp;CHAR(10),""),IF(N17&gt;N16," * F00-09 "&amp;$N$19&amp;" "&amp;$N$20&amp;" is more than F00-08"&amp;CHAR(10),""),IF(O17&gt;O16," * F00-09 "&amp;$N$19&amp;" "&amp;$O$20&amp;" is more than F00-08"&amp;CHAR(10),""),IF(P17&gt;P16," * F00-09 "&amp;$P$19&amp;" "&amp;$P$20&amp;" is more than F00-08"&amp;CHAR(10),""),IF(Q17&gt;Q16," * F00-09 "&amp;$P$19&amp;" "&amp;$Q$20&amp;" is more than F00-08"&amp;CHAR(10),""),IF(R17&gt;R16," * F00-09 "&amp;$R$19&amp;" "&amp;$R$20&amp;" is more than F00-08"&amp;CHAR(10),""),IF(S17&gt;S16," * F00-09 "&amp;$R$19&amp;" "&amp;$S$20&amp;" is more than F00-08"&amp;CHAR(10),""),IF(T17&gt;T16," * F00-09 "&amp;$T$19&amp;" "&amp;$T$20&amp;" is more than F00-08"&amp;CHAR(10),""),IF(U17&gt;U16," * F00-09 "&amp;$T$19&amp;" "&amp;$U$20&amp;" is more than F00-08"&amp;CHAR(10),""),IF(V17&gt;V16," * F00-09 "&amp;$V$19&amp;" "&amp;$V$20&amp;" is more than F00-08"&amp;CHAR(10),""),IF(W17&gt;W16," * F00-09 "&amp;$V$19&amp;" "&amp;$W$20&amp;" is more than F00-08"&amp;CHAR(10),""),IF(X17&gt;X16," * F00-09 "&amp;$X$19&amp;" "&amp;$X$20&amp;" is more than F00-08"&amp;CHAR(10),""),IF(Y17&gt;Y16," * F00-09 "&amp;$X$19&amp;" "&amp;$Y$20&amp;" is more than F00-08"&amp;CHAR(10),""),IF(Z17&gt;Z16," * F00-09 "&amp;$Z$19&amp;" "&amp;$Z$20&amp;" is more than F00-08"&amp;CHAR(10),""),IF(AA17&gt;AA16," * F00-09 "&amp;$Z$19&amp;" "&amp;$AA$20&amp;" is more than F00-08"&amp;CHAR(10),""))</f>
        <v/>
      </c>
      <c r="AD16" s="216"/>
      <c r="AE16" s="16"/>
      <c r="AF16" s="359"/>
      <c r="AG16" s="114">
        <v>15</v>
      </c>
    </row>
    <row r="17" spans="1:33" ht="34.5" hidden="1" thickBot="1" x14ac:dyDescent="0.7">
      <c r="A17" s="370"/>
      <c r="B17" s="365" t="s">
        <v>43</v>
      </c>
      <c r="C17" s="410" t="s">
        <v>58</v>
      </c>
      <c r="D17" s="77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  <c r="AB17" s="55">
        <f t="shared" si="1"/>
        <v>0</v>
      </c>
      <c r="AC17" s="30"/>
      <c r="AD17" s="216"/>
      <c r="AE17" s="16"/>
      <c r="AF17" s="359"/>
      <c r="AG17" s="114">
        <v>16</v>
      </c>
    </row>
    <row r="18" spans="1:33" ht="36" hidden="1" thickBot="1" x14ac:dyDescent="0.8">
      <c r="A18" s="372"/>
      <c r="B18" s="366" t="s">
        <v>277</v>
      </c>
      <c r="C18" s="412" t="s">
        <v>72</v>
      </c>
      <c r="D18" s="52">
        <f t="shared" ref="D18:E18" si="4">D17+D13+D10</f>
        <v>0</v>
      </c>
      <c r="E18" s="52">
        <f t="shared" si="4"/>
        <v>0</v>
      </c>
      <c r="F18" s="52">
        <f>F17+F13+F10</f>
        <v>0</v>
      </c>
      <c r="G18" s="52">
        <f t="shared" ref="G18:AB18" si="5">G17+G13+G10</f>
        <v>0</v>
      </c>
      <c r="H18" s="52">
        <f t="shared" si="5"/>
        <v>0</v>
      </c>
      <c r="I18" s="52">
        <f t="shared" si="5"/>
        <v>0</v>
      </c>
      <c r="J18" s="52">
        <f t="shared" si="5"/>
        <v>0</v>
      </c>
      <c r="K18" s="52">
        <f t="shared" si="5"/>
        <v>0</v>
      </c>
      <c r="L18" s="52">
        <f t="shared" si="5"/>
        <v>0</v>
      </c>
      <c r="M18" s="52">
        <f t="shared" si="5"/>
        <v>0</v>
      </c>
      <c r="N18" s="52">
        <f t="shared" si="5"/>
        <v>0</v>
      </c>
      <c r="O18" s="52">
        <f t="shared" si="5"/>
        <v>0</v>
      </c>
      <c r="P18" s="52">
        <f t="shared" si="5"/>
        <v>0</v>
      </c>
      <c r="Q18" s="52">
        <f t="shared" si="5"/>
        <v>0</v>
      </c>
      <c r="R18" s="52">
        <f t="shared" si="5"/>
        <v>0</v>
      </c>
      <c r="S18" s="52">
        <f t="shared" si="5"/>
        <v>0</v>
      </c>
      <c r="T18" s="52">
        <f t="shared" si="5"/>
        <v>0</v>
      </c>
      <c r="U18" s="52">
        <f t="shared" si="5"/>
        <v>0</v>
      </c>
      <c r="V18" s="52">
        <f t="shared" si="5"/>
        <v>0</v>
      </c>
      <c r="W18" s="52">
        <f t="shared" si="5"/>
        <v>0</v>
      </c>
      <c r="X18" s="52">
        <f t="shared" si="5"/>
        <v>0</v>
      </c>
      <c r="Y18" s="52">
        <f t="shared" si="5"/>
        <v>0</v>
      </c>
      <c r="Z18" s="52">
        <f t="shared" si="5"/>
        <v>0</v>
      </c>
      <c r="AA18" s="52">
        <f t="shared" si="5"/>
        <v>0</v>
      </c>
      <c r="AB18" s="52">
        <f t="shared" si="5"/>
        <v>0</v>
      </c>
      <c r="AC18" s="30"/>
      <c r="AD18" s="217"/>
      <c r="AE18" s="16"/>
      <c r="AF18" s="360"/>
      <c r="AG18" s="114">
        <v>17</v>
      </c>
    </row>
    <row r="19" spans="1:33" s="381" customFormat="1" ht="39.75" customHeight="1" x14ac:dyDescent="0.6">
      <c r="A19" s="356" t="s">
        <v>17</v>
      </c>
      <c r="B19" s="361" t="s">
        <v>26</v>
      </c>
      <c r="C19" s="347" t="s">
        <v>25</v>
      </c>
      <c r="D19" s="373" t="s">
        <v>0</v>
      </c>
      <c r="E19" s="374"/>
      <c r="F19" s="375" t="s">
        <v>1</v>
      </c>
      <c r="G19" s="374"/>
      <c r="H19" s="375" t="s">
        <v>2</v>
      </c>
      <c r="I19" s="374"/>
      <c r="J19" s="375" t="s">
        <v>3</v>
      </c>
      <c r="K19" s="374"/>
      <c r="L19" s="375" t="s">
        <v>4</v>
      </c>
      <c r="M19" s="374"/>
      <c r="N19" s="375" t="s">
        <v>5</v>
      </c>
      <c r="O19" s="374"/>
      <c r="P19" s="375" t="s">
        <v>6</v>
      </c>
      <c r="Q19" s="374"/>
      <c r="R19" s="375" t="s">
        <v>7</v>
      </c>
      <c r="S19" s="374"/>
      <c r="T19" s="375" t="s">
        <v>8</v>
      </c>
      <c r="U19" s="374"/>
      <c r="V19" s="375" t="s">
        <v>14</v>
      </c>
      <c r="W19" s="374"/>
      <c r="X19" s="375" t="s">
        <v>15</v>
      </c>
      <c r="Y19" s="374"/>
      <c r="Z19" s="375" t="s">
        <v>9</v>
      </c>
      <c r="AA19" s="374"/>
      <c r="AB19" s="376" t="s">
        <v>12</v>
      </c>
      <c r="AC19" s="377" t="s">
        <v>27</v>
      </c>
      <c r="AD19" s="378" t="s">
        <v>32</v>
      </c>
      <c r="AE19" s="379" t="s">
        <v>33</v>
      </c>
      <c r="AF19" s="413" t="s">
        <v>33</v>
      </c>
      <c r="AG19" s="380">
        <v>19</v>
      </c>
    </row>
    <row r="20" spans="1:33" s="381" customFormat="1" ht="33" customHeight="1" thickBot="1" x14ac:dyDescent="0.65">
      <c r="A20" s="357"/>
      <c r="B20" s="362"/>
      <c r="C20" s="348"/>
      <c r="D20" s="382" t="s">
        <v>10</v>
      </c>
      <c r="E20" s="382" t="s">
        <v>11</v>
      </c>
      <c r="F20" s="382" t="s">
        <v>10</v>
      </c>
      <c r="G20" s="382" t="s">
        <v>11</v>
      </c>
      <c r="H20" s="382" t="s">
        <v>10</v>
      </c>
      <c r="I20" s="382" t="s">
        <v>11</v>
      </c>
      <c r="J20" s="382" t="s">
        <v>10</v>
      </c>
      <c r="K20" s="382" t="s">
        <v>11</v>
      </c>
      <c r="L20" s="382" t="s">
        <v>10</v>
      </c>
      <c r="M20" s="382" t="s">
        <v>11</v>
      </c>
      <c r="N20" s="382" t="s">
        <v>10</v>
      </c>
      <c r="O20" s="382" t="s">
        <v>11</v>
      </c>
      <c r="P20" s="382" t="s">
        <v>10</v>
      </c>
      <c r="Q20" s="382" t="s">
        <v>11</v>
      </c>
      <c r="R20" s="382" t="s">
        <v>10</v>
      </c>
      <c r="S20" s="382" t="s">
        <v>11</v>
      </c>
      <c r="T20" s="382" t="s">
        <v>10</v>
      </c>
      <c r="U20" s="382" t="s">
        <v>11</v>
      </c>
      <c r="V20" s="382" t="s">
        <v>10</v>
      </c>
      <c r="W20" s="382" t="s">
        <v>11</v>
      </c>
      <c r="X20" s="382" t="s">
        <v>10</v>
      </c>
      <c r="Y20" s="382" t="s">
        <v>11</v>
      </c>
      <c r="Z20" s="382" t="s">
        <v>10</v>
      </c>
      <c r="AA20" s="382" t="s">
        <v>11</v>
      </c>
      <c r="AB20" s="383"/>
      <c r="AC20" s="384"/>
      <c r="AD20" s="385"/>
      <c r="AE20" s="386"/>
      <c r="AF20" s="414"/>
      <c r="AG20" s="380">
        <v>20</v>
      </c>
    </row>
    <row r="21" spans="1:33" s="4" customFormat="1" ht="38.25" customHeight="1" thickBot="1" x14ac:dyDescent="0.3">
      <c r="A21" s="222" t="s">
        <v>76</v>
      </c>
      <c r="B21" s="223"/>
      <c r="C21" s="42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4"/>
      <c r="AE21" s="223"/>
      <c r="AF21" s="225"/>
      <c r="AG21" s="133">
        <v>18</v>
      </c>
    </row>
    <row r="22" spans="1:33" s="4" customFormat="1" ht="38.25" customHeight="1" x14ac:dyDescent="0.25">
      <c r="A22" s="313" t="s">
        <v>77</v>
      </c>
      <c r="B22" s="422" t="s">
        <v>78</v>
      </c>
      <c r="C22" s="408" t="s">
        <v>84</v>
      </c>
      <c r="D22" s="50"/>
      <c r="E22" s="35"/>
      <c r="F22" s="50"/>
      <c r="G22" s="35"/>
      <c r="H22" s="50"/>
      <c r="I22" s="35"/>
      <c r="J22" s="50"/>
      <c r="K22" s="132"/>
      <c r="L22" s="145">
        <f>SUM(L27:L29)</f>
        <v>0</v>
      </c>
      <c r="M22" s="87">
        <f t="shared" ref="M22:AA22" si="6">SUM(M27:M29)</f>
        <v>0</v>
      </c>
      <c r="N22" s="87">
        <f t="shared" si="6"/>
        <v>0</v>
      </c>
      <c r="O22" s="87">
        <f t="shared" si="6"/>
        <v>0</v>
      </c>
      <c r="P22" s="87">
        <f t="shared" si="6"/>
        <v>0</v>
      </c>
      <c r="Q22" s="87">
        <f t="shared" si="6"/>
        <v>0</v>
      </c>
      <c r="R22" s="87">
        <f t="shared" si="6"/>
        <v>0</v>
      </c>
      <c r="S22" s="87">
        <f t="shared" si="6"/>
        <v>0</v>
      </c>
      <c r="T22" s="87">
        <f t="shared" si="6"/>
        <v>0</v>
      </c>
      <c r="U22" s="87">
        <f t="shared" si="6"/>
        <v>0</v>
      </c>
      <c r="V22" s="87">
        <f t="shared" si="6"/>
        <v>0</v>
      </c>
      <c r="W22" s="87">
        <f t="shared" si="6"/>
        <v>0</v>
      </c>
      <c r="X22" s="87">
        <f t="shared" si="6"/>
        <v>0</v>
      </c>
      <c r="Y22" s="87">
        <f t="shared" si="6"/>
        <v>0</v>
      </c>
      <c r="Z22" s="87">
        <f t="shared" si="6"/>
        <v>0</v>
      </c>
      <c r="AA22" s="122">
        <f t="shared" si="6"/>
        <v>0</v>
      </c>
      <c r="AB22" s="123">
        <f t="shared" ref="AB22:AB26" si="7">SUM(D22:AA22)</f>
        <v>0</v>
      </c>
      <c r="AC22" s="220" t="str">
        <f>CONCATENATE(IF(D23&gt;D22," * F01-02 "&amp;$D$19&amp;" "&amp;$D$20&amp;" is more than F01-01"&amp;CHAR(10),""),IF(E23&gt;E22," * F01-02 "&amp;$D$19&amp;" "&amp;$E$20&amp;" is more than F01-01"&amp;CHAR(10),""),IF(F23&gt;F22," * F01-02 "&amp;$F$19&amp;" "&amp;$F$20&amp;" is more than F01-01"&amp;CHAR(10),""),IF(G23&gt;G22," * F01-02 "&amp;$F$19&amp;" "&amp;$G$20&amp;" is more than F01-01"&amp;CHAR(10),""),IF(H23&gt;H22," * F01-02 "&amp;$H$19&amp;" "&amp;$H$20&amp;" is more than F01-01"&amp;CHAR(10),""),IF(I23&gt;I22," * F01-02 "&amp;$H$19&amp;" "&amp;$I$20&amp;" is more than F01-01"&amp;CHAR(10),""),IF(J23&gt;J22," * F01-02 "&amp;$J$19&amp;" "&amp;$J$20&amp;" is more than F01-01"&amp;CHAR(10),""),IF(K23&gt;K22," * F01-02 "&amp;$J$19&amp;" "&amp;$K$20&amp;" is more than F01-01"&amp;CHAR(10),""),IF(L23&gt;L22," * F01-02 "&amp;$L$19&amp;" "&amp;$L$20&amp;" is more than F01-01"&amp;CHAR(10),""),IF(M23&gt;M22," * F01-02 "&amp;$L$19&amp;" "&amp;$M$20&amp;" is more than F01-01"&amp;CHAR(10),""),IF(N23&gt;N22," * F01-02 "&amp;$N$19&amp;" "&amp;$N$20&amp;" is more than F01-01"&amp;CHAR(10),""),IF(O23&gt;O22," * F01-02 "&amp;$N$19&amp;" "&amp;$O$20&amp;" is more than F01-01"&amp;CHAR(10),""),IF(P23&gt;P22," * F01-02 "&amp;$P$19&amp;" "&amp;$P$20&amp;" is more than F01-01"&amp;CHAR(10),""),IF(Q23&gt;Q22," * F01-02 "&amp;$P$19&amp;" "&amp;$Q$20&amp;" is more than F01-01"&amp;CHAR(10),""),IF(R23&gt;R22," * F01-02 "&amp;$R$19&amp;" "&amp;$R$20&amp;" is more than F01-01"&amp;CHAR(10),""),IF(S23&gt;S22," * F01-02 "&amp;$R$19&amp;" "&amp;$S$20&amp;" is more than F01-01"&amp;CHAR(10),""),IF(T23&gt;T22," * F01-02 "&amp;$T$19&amp;" "&amp;$T$20&amp;" is more than F01-01"&amp;CHAR(10),""),IF(U23&gt;U22," * F01-02 "&amp;$T$19&amp;" "&amp;$U$20&amp;" is more than F01-01"&amp;CHAR(10),""),IF(V23&gt;V22," * F01-02 "&amp;$V$19&amp;" "&amp;$V$20&amp;" is more than F01-01"&amp;CHAR(10),""),IF(W23&gt;W22," * F01-02 "&amp;$V$19&amp;" "&amp;$W$20&amp;" is more than F01-01"&amp;CHAR(10),""),IF(X23&gt;X22," * F01-02 "&amp;$X$19&amp;" "&amp;$X$20&amp;" is more than F01-01"&amp;CHAR(10),""),IF(Y23&gt;Y22," * F01-02 "&amp;$X$19&amp;" "&amp;$Y$20&amp;" is more than F01-01"&amp;CHAR(10),""),IF(Z23&gt;Z22," * F01-02 "&amp;$Z$19&amp;" "&amp;$Z$20&amp;" is more than F01-01"&amp;CHAR(10),""),IF(AA23&gt;AA22," * F01-02 "&amp;$Z$19&amp;" "&amp;$AA$20&amp;" is more than F01-01"&amp;CHAR(10),""))</f>
        <v/>
      </c>
      <c r="AD22" s="176" t="str">
        <f>CONCATENATE(AC22,AC24,AC25,AC26,AC28,AC29,AC30,AC31,AC33,AC35,AC37,AC39,AC41)</f>
        <v/>
      </c>
      <c r="AE22" s="148" t="str">
        <f>CONCATENATE(IF(D24&lt;&gt;SUM(D25,D26,D29,D30)," * F01-03 for Age "&amp;D19&amp;" "&amp;D20&amp;" is not equal to the sum of (F01-04+F01-05+F01-08+F01-09)"&amp;CHAR(10),""),IF(E24&lt;&gt;SUM(E25,E26,E29,E30)," * F01-03 for Age "&amp;D19&amp;" "&amp;E20&amp;" is not equal to the sum of F01-04+F01-05+F01-08+F01-09"&amp;CHAR(10),""),IF(F24&lt;&gt;SUM(F25,F26,F29,F30)," * F01-03 for Age "&amp;F19&amp;" "&amp;F20&amp;" is not equal to the sum of (F01-04+F01-05+F01-08+F01-09)"&amp;CHAR(10),""),IF(G24&lt;&gt;SUM(G25,G26,G29,G30)," * F01-03 for Age "&amp;F19&amp;" "&amp;G20&amp;" is not equal to the sum of F01-04+F01-05+F01-08+F01-09"&amp;CHAR(10),""),IF(H24&lt;&gt;SUM(H25,H26,H29,H30)," * F01-03 for Age "&amp;H19&amp;" "&amp;H20&amp;" is not equal to the sum of (F01-04+F01-05+F01-08+F01-09)"&amp;CHAR(10),""),IF(I24&lt;&gt;SUM(I25,I26,I29,I30)," * F01-03 for Age "&amp;H19&amp;" "&amp;I20&amp;" is not equal to the sum of F01-04+F01-05+F01-08+F01-09"&amp;CHAR(10),""),IF(J24&lt;&gt;SUM(J25,J26,J29,J30)," * F01-03 for Age "&amp;J19&amp;" "&amp;J20&amp;" is not equal to the sum of (F01-04+F01-05+F01-08+F01-09)"&amp;CHAR(10),""),IF(K24&lt;&gt;SUM(K25,K26,K29,K30)," * F01-03 for Age "&amp;J19&amp;" "&amp;K20&amp;" is not equal to the sum of F01-04+F01-05+F01-08+F01-09"&amp;CHAR(10),""),IF(L24&lt;&gt;SUM(L25,L26,L29,L30)," * F01-03 for Age "&amp;L19&amp;" "&amp;L20&amp;" is not equal to the sum of (F01-04+F01-05+F01-08+F01-09)"&amp;CHAR(10),""),IF(M24&lt;&gt;SUM(M25,M26,M29,M30)," * F01-03 for Age "&amp;L19&amp;" "&amp;M20&amp;" is not equal to the sum of F01-04+F01-05+F01-08+F01-09"&amp;CHAR(10),""),IF(N24&lt;&gt;SUM(N25,N26,N29,N30)," * F01-03 for Age "&amp;N19&amp;" "&amp;N20&amp;" is not equal to the sum of (F01-04+F01-05+F01-08+F01-09)"&amp;CHAR(10),""),IF(O24&lt;&gt;SUM(O25,O26,O29,O30)," * F01-03 for Age "&amp;N19&amp;" "&amp;O20&amp;" is not equal to the sum of F01-04+F01-05+F01-08+F01-09"&amp;CHAR(10),""),IF(P24&lt;&gt;SUM(P25,P26,P29,P30)," * F01-03 for Age "&amp;P19&amp;" "&amp;P20&amp;" is not equal to the sum of (F01-04+F01-05+F01-08+F01-09)"&amp;CHAR(10),""),IF(Q24&lt;&gt;SUM(Q25,Q26,Q29,Q30)," * F01-03 for Age "&amp;P19&amp;" "&amp;Q20&amp;" is not equal to the sum of F01-04+F01-05+F01-08+F01-09"&amp;CHAR(10),""),IF(R24&lt;&gt;SUM(R25,R26,R29,R30)," * F01-03 for Age "&amp;R19&amp;" "&amp;R20&amp;" is not equal to the sum of (F01-04+F01-05+F01-08+F01-09)"&amp;CHAR(10),""),IF(S24&lt;&gt;SUM(S25,S26,S29,S30)," * F01-03 for Age "&amp;R19&amp;" "&amp;S20&amp;" is not equal to the sum of F01-04+F01-05+F01-08+F01-09"&amp;CHAR(10),""),IF(T24&lt;&gt;SUM(T25,T26,T29,T30)," * F01-03 for Age "&amp;T19&amp;" "&amp;T20&amp;" is not equal to the sum of (F01-04+F01-05+F01-08+F01-09)"&amp;CHAR(10),""),IF(U24&lt;&gt;SUM(U25,U26,U29,U30)," * F01-03 for Age "&amp;T19&amp;" "&amp;U20&amp;" is not equal to the sum of F01-04+F01-05+F01-08+F01-09"&amp;CHAR(10),""),IF(V24&lt;&gt;SUM(V25,V26,V29,V30)," * F01-03 for Age "&amp;V19&amp;" "&amp;V20&amp;" is not equal to the sum of (F01-04+F01-05+F01-08+F01-09)"&amp;CHAR(10),""),IF(W24&lt;&gt;SUM(W25,W26,W29,W30)," * F01-03 for Age "&amp;V19&amp;" "&amp;W20&amp;" is not equal to the sum of F01-04+F01-05+F01-08+F01-09"&amp;CHAR(10),""),IF(X24&lt;&gt;SUM(X25,X26,X29,X30)," * F01-03 for Age "&amp;X19&amp;" "&amp;X20&amp;" is not equal to the sum of (F01-04+F01-05+F01-08+F01-09)"&amp;CHAR(10),""),IF(Y24&lt;&gt;SUM(Y25,Y26,Y29,Y30)," * F01-03 for Age "&amp;X19&amp;" "&amp;Y20&amp;" is not equal to the sum of F01-04+F01-05+F01-08+F01-09"&amp;CHAR(10),""),IF(Z24&lt;&gt;SUM(Z25,Z26,Z29,Z30)," * F01-03 for Age "&amp;Z19&amp;" "&amp;Z20&amp;" is not equal to the sum of (F01-04+F01-05+F01-08+F01-09)"&amp;CHAR(10),""),IF(AA24&lt;&gt;SUM(AA25,AA26,AA29,AA30)," * F01-03 for Age "&amp;Z19&amp;" "&amp;AA20&amp;" is not equal to the sum of (F01-04+F01-05+F01-08+F01-09)"&amp;CHAR(10),""))</f>
        <v/>
      </c>
      <c r="AF22" s="179" t="str">
        <f>CONCATENATE(AE22,AE23,AE24,AE25,AE26,AE27,AE28,AE29,AE30,AE31,AE32,AE33,AE34,AE35,AE36,AE37,AE38,AE39,AE40)</f>
        <v/>
      </c>
      <c r="AG22" s="133">
        <v>21</v>
      </c>
    </row>
    <row r="23" spans="1:33" s="4" customFormat="1" ht="38.25" customHeight="1" x14ac:dyDescent="0.25">
      <c r="A23" s="314"/>
      <c r="B23" s="423" t="s">
        <v>79</v>
      </c>
      <c r="C23" s="416" t="s">
        <v>85</v>
      </c>
      <c r="D23" s="49"/>
      <c r="E23" s="34"/>
      <c r="F23" s="49"/>
      <c r="G23" s="34"/>
      <c r="H23" s="49"/>
      <c r="I23" s="34"/>
      <c r="J23" s="49"/>
      <c r="K23" s="146"/>
      <c r="L23" s="145">
        <f>SUM(L30:L32)</f>
        <v>0</v>
      </c>
      <c r="M23" s="87">
        <f>SUM(M30:M32)</f>
        <v>0</v>
      </c>
      <c r="N23" s="87">
        <f t="shared" ref="N23:AA23" si="8">SUM(N30:N32)</f>
        <v>0</v>
      </c>
      <c r="O23" s="87">
        <f t="shared" si="8"/>
        <v>0</v>
      </c>
      <c r="P23" s="87">
        <f t="shared" si="8"/>
        <v>0</v>
      </c>
      <c r="Q23" s="87">
        <f t="shared" si="8"/>
        <v>0</v>
      </c>
      <c r="R23" s="87">
        <f t="shared" si="8"/>
        <v>0</v>
      </c>
      <c r="S23" s="87">
        <f t="shared" si="8"/>
        <v>0</v>
      </c>
      <c r="T23" s="87">
        <f t="shared" si="8"/>
        <v>0</v>
      </c>
      <c r="U23" s="87">
        <f t="shared" si="8"/>
        <v>0</v>
      </c>
      <c r="V23" s="87">
        <f t="shared" si="8"/>
        <v>0</v>
      </c>
      <c r="W23" s="87">
        <f t="shared" si="8"/>
        <v>0</v>
      </c>
      <c r="X23" s="87">
        <f t="shared" si="8"/>
        <v>0</v>
      </c>
      <c r="Y23" s="87">
        <f t="shared" si="8"/>
        <v>0</v>
      </c>
      <c r="Z23" s="87">
        <f t="shared" si="8"/>
        <v>0</v>
      </c>
      <c r="AA23" s="122">
        <f t="shared" si="8"/>
        <v>0</v>
      </c>
      <c r="AB23" s="124">
        <f t="shared" si="7"/>
        <v>0</v>
      </c>
      <c r="AC23" s="221"/>
      <c r="AD23" s="177"/>
      <c r="AE23" s="149"/>
      <c r="AF23" s="180"/>
      <c r="AG23" s="133">
        <v>22</v>
      </c>
    </row>
    <row r="24" spans="1:33" s="4" customFormat="1" ht="38.25" customHeight="1" x14ac:dyDescent="0.25">
      <c r="A24" s="314"/>
      <c r="B24" s="423" t="s">
        <v>80</v>
      </c>
      <c r="C24" s="416" t="s">
        <v>86</v>
      </c>
      <c r="D24" s="49"/>
      <c r="E24" s="34"/>
      <c r="F24" s="49"/>
      <c r="G24" s="34"/>
      <c r="H24" s="49"/>
      <c r="I24" s="34"/>
      <c r="J24" s="49"/>
      <c r="K24" s="146"/>
      <c r="L24" s="145">
        <f>SUM(L33:L35)</f>
        <v>0</v>
      </c>
      <c r="M24" s="87">
        <f t="shared" ref="M24:AA24" si="9">SUM(M33:M35)</f>
        <v>0</v>
      </c>
      <c r="N24" s="87">
        <f t="shared" si="9"/>
        <v>0</v>
      </c>
      <c r="O24" s="87">
        <f t="shared" si="9"/>
        <v>0</v>
      </c>
      <c r="P24" s="87">
        <f t="shared" si="9"/>
        <v>0</v>
      </c>
      <c r="Q24" s="87">
        <f t="shared" si="9"/>
        <v>0</v>
      </c>
      <c r="R24" s="87">
        <f t="shared" si="9"/>
        <v>0</v>
      </c>
      <c r="S24" s="87">
        <f t="shared" si="9"/>
        <v>0</v>
      </c>
      <c r="T24" s="87">
        <f t="shared" si="9"/>
        <v>0</v>
      </c>
      <c r="U24" s="87">
        <f t="shared" si="9"/>
        <v>0</v>
      </c>
      <c r="V24" s="87">
        <f t="shared" si="9"/>
        <v>0</v>
      </c>
      <c r="W24" s="87">
        <f t="shared" si="9"/>
        <v>0</v>
      </c>
      <c r="X24" s="87">
        <f t="shared" si="9"/>
        <v>0</v>
      </c>
      <c r="Y24" s="87">
        <f t="shared" si="9"/>
        <v>0</v>
      </c>
      <c r="Z24" s="87">
        <f t="shared" si="9"/>
        <v>0</v>
      </c>
      <c r="AA24" s="122">
        <f t="shared" si="9"/>
        <v>0</v>
      </c>
      <c r="AB24" s="124">
        <f t="shared" si="7"/>
        <v>0</v>
      </c>
      <c r="AC24" s="150"/>
      <c r="AD24" s="177"/>
      <c r="AE24" s="151"/>
      <c r="AF24" s="180"/>
      <c r="AG24" s="133">
        <v>23</v>
      </c>
    </row>
    <row r="25" spans="1:33" s="4" customFormat="1" ht="38.25" customHeight="1" x14ac:dyDescent="0.25">
      <c r="A25" s="314"/>
      <c r="B25" s="423" t="s">
        <v>81</v>
      </c>
      <c r="C25" s="416" t="s">
        <v>87</v>
      </c>
      <c r="D25" s="49"/>
      <c r="E25" s="34"/>
      <c r="F25" s="49"/>
      <c r="G25" s="34"/>
      <c r="H25" s="49"/>
      <c r="I25" s="34"/>
      <c r="J25" s="49"/>
      <c r="K25" s="146"/>
      <c r="L25" s="145">
        <f>SUM(L36:L38)</f>
        <v>0</v>
      </c>
      <c r="M25" s="87">
        <f t="shared" ref="M25:AA25" si="10">SUM(M36:M38)</f>
        <v>0</v>
      </c>
      <c r="N25" s="87">
        <f t="shared" si="10"/>
        <v>0</v>
      </c>
      <c r="O25" s="87">
        <f t="shared" si="10"/>
        <v>0</v>
      </c>
      <c r="P25" s="87">
        <f t="shared" si="10"/>
        <v>0</v>
      </c>
      <c r="Q25" s="87">
        <f t="shared" si="10"/>
        <v>0</v>
      </c>
      <c r="R25" s="87">
        <f t="shared" si="10"/>
        <v>0</v>
      </c>
      <c r="S25" s="87">
        <f t="shared" si="10"/>
        <v>0</v>
      </c>
      <c r="T25" s="87">
        <f t="shared" si="10"/>
        <v>0</v>
      </c>
      <c r="U25" s="87">
        <f t="shared" si="10"/>
        <v>0</v>
      </c>
      <c r="V25" s="87">
        <f t="shared" si="10"/>
        <v>0</v>
      </c>
      <c r="W25" s="87">
        <f t="shared" si="10"/>
        <v>0</v>
      </c>
      <c r="X25" s="87">
        <f t="shared" si="10"/>
        <v>0</v>
      </c>
      <c r="Y25" s="87">
        <f t="shared" si="10"/>
        <v>0</v>
      </c>
      <c r="Z25" s="87">
        <f t="shared" si="10"/>
        <v>0</v>
      </c>
      <c r="AA25" s="122">
        <f t="shared" si="10"/>
        <v>0</v>
      </c>
      <c r="AB25" s="124">
        <f t="shared" si="7"/>
        <v>0</v>
      </c>
      <c r="AC25" s="150"/>
      <c r="AD25" s="177"/>
      <c r="AE25" s="149"/>
      <c r="AF25" s="180"/>
      <c r="AG25" s="133">
        <v>24</v>
      </c>
    </row>
    <row r="26" spans="1:33" s="4" customFormat="1" ht="38.25" customHeight="1" thickBot="1" x14ac:dyDescent="0.3">
      <c r="A26" s="315"/>
      <c r="B26" s="424" t="s">
        <v>35</v>
      </c>
      <c r="C26" s="416" t="s">
        <v>88</v>
      </c>
      <c r="D26" s="120"/>
      <c r="E26" s="121"/>
      <c r="F26" s="120"/>
      <c r="G26" s="121"/>
      <c r="H26" s="120"/>
      <c r="I26" s="121"/>
      <c r="J26" s="120"/>
      <c r="K26" s="147"/>
      <c r="L26" s="145">
        <f>SUM(L39:L41)</f>
        <v>0</v>
      </c>
      <c r="M26" s="87">
        <f t="shared" ref="M26:AA26" si="11">SUM(M39:M41)</f>
        <v>0</v>
      </c>
      <c r="N26" s="87">
        <f t="shared" si="11"/>
        <v>0</v>
      </c>
      <c r="O26" s="87">
        <f t="shared" si="11"/>
        <v>0</v>
      </c>
      <c r="P26" s="87">
        <f t="shared" si="11"/>
        <v>0</v>
      </c>
      <c r="Q26" s="87">
        <f t="shared" si="11"/>
        <v>0</v>
      </c>
      <c r="R26" s="87">
        <f t="shared" si="11"/>
        <v>0</v>
      </c>
      <c r="S26" s="87">
        <f t="shared" si="11"/>
        <v>0</v>
      </c>
      <c r="T26" s="87">
        <f t="shared" si="11"/>
        <v>0</v>
      </c>
      <c r="U26" s="87">
        <f t="shared" si="11"/>
        <v>0</v>
      </c>
      <c r="V26" s="87">
        <f t="shared" si="11"/>
        <v>0</v>
      </c>
      <c r="W26" s="87">
        <f t="shared" si="11"/>
        <v>0</v>
      </c>
      <c r="X26" s="87">
        <f t="shared" si="11"/>
        <v>0</v>
      </c>
      <c r="Y26" s="87">
        <f t="shared" si="11"/>
        <v>0</v>
      </c>
      <c r="Z26" s="87">
        <f t="shared" si="11"/>
        <v>0</v>
      </c>
      <c r="AA26" s="122">
        <f t="shared" si="11"/>
        <v>0</v>
      </c>
      <c r="AB26" s="125">
        <f t="shared" si="7"/>
        <v>0</v>
      </c>
      <c r="AC26" s="194"/>
      <c r="AD26" s="177"/>
      <c r="AE26" s="149"/>
      <c r="AF26" s="180"/>
      <c r="AG26" s="133">
        <v>25</v>
      </c>
    </row>
    <row r="27" spans="1:33" s="4" customFormat="1" ht="38.25" customHeight="1" x14ac:dyDescent="0.25">
      <c r="A27" s="316" t="s">
        <v>78</v>
      </c>
      <c r="B27" s="282" t="s">
        <v>22</v>
      </c>
      <c r="C27" s="408" t="s">
        <v>89</v>
      </c>
      <c r="D27" s="50"/>
      <c r="E27" s="35"/>
      <c r="F27" s="50"/>
      <c r="G27" s="35"/>
      <c r="H27" s="50"/>
      <c r="I27" s="35"/>
      <c r="J27" s="50"/>
      <c r="K27" s="132"/>
      <c r="L27" s="25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127"/>
      <c r="AB27" s="126">
        <f>SUM(D27:AA27)</f>
        <v>0</v>
      </c>
      <c r="AC27" s="195"/>
      <c r="AD27" s="177"/>
      <c r="AE27" s="149"/>
      <c r="AF27" s="180"/>
      <c r="AG27" s="133">
        <v>26</v>
      </c>
    </row>
    <row r="28" spans="1:33" s="4" customFormat="1" ht="38.25" customHeight="1" x14ac:dyDescent="0.25">
      <c r="A28" s="317"/>
      <c r="B28" s="283" t="s">
        <v>82</v>
      </c>
      <c r="C28" s="416" t="s">
        <v>90</v>
      </c>
      <c r="D28" s="49"/>
      <c r="E28" s="34"/>
      <c r="F28" s="49"/>
      <c r="G28" s="34"/>
      <c r="H28" s="49"/>
      <c r="I28" s="34"/>
      <c r="J28" s="49"/>
      <c r="K28" s="146"/>
      <c r="L28" s="26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128"/>
      <c r="AB28" s="124">
        <f t="shared" ref="AB28:AB41" si="12">SUM(D28:AA28)</f>
        <v>0</v>
      </c>
      <c r="AC28" s="150"/>
      <c r="AD28" s="177"/>
      <c r="AE28" s="149"/>
      <c r="AF28" s="180"/>
      <c r="AG28" s="133">
        <v>27</v>
      </c>
    </row>
    <row r="29" spans="1:33" s="4" customFormat="1" ht="38.25" customHeight="1" thickBot="1" x14ac:dyDescent="0.3">
      <c r="A29" s="318"/>
      <c r="B29" s="284" t="s">
        <v>83</v>
      </c>
      <c r="C29" s="416" t="s">
        <v>91</v>
      </c>
      <c r="D29" s="120"/>
      <c r="E29" s="121"/>
      <c r="F29" s="120"/>
      <c r="G29" s="121"/>
      <c r="H29" s="120"/>
      <c r="I29" s="121"/>
      <c r="J29" s="120"/>
      <c r="K29" s="147"/>
      <c r="L29" s="24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129"/>
      <c r="AB29" s="125">
        <f t="shared" si="12"/>
        <v>0</v>
      </c>
      <c r="AC29" s="150"/>
      <c r="AD29" s="177"/>
      <c r="AE29" s="149"/>
      <c r="AF29" s="180"/>
      <c r="AG29" s="133">
        <v>28</v>
      </c>
    </row>
    <row r="30" spans="1:33" s="4" customFormat="1" ht="38.25" customHeight="1" x14ac:dyDescent="0.25">
      <c r="A30" s="316" t="s">
        <v>79</v>
      </c>
      <c r="B30" s="282" t="s">
        <v>22</v>
      </c>
      <c r="C30" s="408" t="s">
        <v>92</v>
      </c>
      <c r="D30" s="50"/>
      <c r="E30" s="35"/>
      <c r="F30" s="50"/>
      <c r="G30" s="35"/>
      <c r="H30" s="50"/>
      <c r="I30" s="35"/>
      <c r="J30" s="50"/>
      <c r="K30" s="132"/>
      <c r="L30" s="25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126">
        <f t="shared" si="12"/>
        <v>0</v>
      </c>
      <c r="AC30" s="150"/>
      <c r="AD30" s="177"/>
      <c r="AE30" s="149"/>
      <c r="AF30" s="180"/>
      <c r="AG30" s="133">
        <v>29</v>
      </c>
    </row>
    <row r="31" spans="1:33" s="4" customFormat="1" ht="38.25" customHeight="1" x14ac:dyDescent="0.25">
      <c r="A31" s="317"/>
      <c r="B31" s="283" t="s">
        <v>82</v>
      </c>
      <c r="C31" s="416" t="s">
        <v>93</v>
      </c>
      <c r="D31" s="49"/>
      <c r="E31" s="34"/>
      <c r="F31" s="49"/>
      <c r="G31" s="34"/>
      <c r="H31" s="49"/>
      <c r="I31" s="34"/>
      <c r="J31" s="49"/>
      <c r="K31" s="146"/>
      <c r="L31" s="26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124">
        <f t="shared" si="12"/>
        <v>0</v>
      </c>
      <c r="AC31" s="194"/>
      <c r="AD31" s="177"/>
      <c r="AE31" s="149"/>
      <c r="AF31" s="180"/>
      <c r="AG31" s="133">
        <v>30</v>
      </c>
    </row>
    <row r="32" spans="1:33" s="4" customFormat="1" ht="38.25" customHeight="1" thickBot="1" x14ac:dyDescent="0.3">
      <c r="A32" s="318"/>
      <c r="B32" s="284" t="s">
        <v>83</v>
      </c>
      <c r="C32" s="416" t="s">
        <v>94</v>
      </c>
      <c r="D32" s="120"/>
      <c r="E32" s="121"/>
      <c r="F32" s="120"/>
      <c r="G32" s="121"/>
      <c r="H32" s="120"/>
      <c r="I32" s="121"/>
      <c r="J32" s="120"/>
      <c r="K32" s="147"/>
      <c r="L32" s="24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125">
        <f t="shared" si="12"/>
        <v>0</v>
      </c>
      <c r="AC32" s="195"/>
      <c r="AD32" s="177"/>
      <c r="AE32" s="149"/>
      <c r="AF32" s="180"/>
      <c r="AG32" s="133">
        <v>31</v>
      </c>
    </row>
    <row r="33" spans="1:33" s="4" customFormat="1" ht="38.25" customHeight="1" x14ac:dyDescent="0.25">
      <c r="A33" s="316" t="s">
        <v>80</v>
      </c>
      <c r="B33" s="282" t="s">
        <v>22</v>
      </c>
      <c r="C33" s="408" t="s">
        <v>95</v>
      </c>
      <c r="D33" s="50"/>
      <c r="E33" s="35"/>
      <c r="F33" s="50"/>
      <c r="G33" s="35"/>
      <c r="H33" s="50"/>
      <c r="I33" s="35"/>
      <c r="J33" s="50"/>
      <c r="K33" s="132"/>
      <c r="L33" s="25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126">
        <f t="shared" si="12"/>
        <v>0</v>
      </c>
      <c r="AC33" s="194"/>
      <c r="AD33" s="177"/>
      <c r="AE33" s="149"/>
      <c r="AF33" s="180"/>
      <c r="AG33" s="133">
        <v>32</v>
      </c>
    </row>
    <row r="34" spans="1:33" s="4" customFormat="1" ht="38.25" customHeight="1" x14ac:dyDescent="0.25">
      <c r="A34" s="317" t="s">
        <v>80</v>
      </c>
      <c r="B34" s="283" t="s">
        <v>82</v>
      </c>
      <c r="C34" s="416" t="s">
        <v>96</v>
      </c>
      <c r="D34" s="49"/>
      <c r="E34" s="34"/>
      <c r="F34" s="49"/>
      <c r="G34" s="34"/>
      <c r="H34" s="49"/>
      <c r="I34" s="34"/>
      <c r="J34" s="49"/>
      <c r="K34" s="146"/>
      <c r="L34" s="26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124">
        <f t="shared" si="12"/>
        <v>0</v>
      </c>
      <c r="AC34" s="195"/>
      <c r="AD34" s="177"/>
      <c r="AE34" s="149"/>
      <c r="AF34" s="180"/>
      <c r="AG34" s="133">
        <v>33</v>
      </c>
    </row>
    <row r="35" spans="1:33" s="4" customFormat="1" ht="38.25" customHeight="1" thickBot="1" x14ac:dyDescent="0.3">
      <c r="A35" s="318" t="s">
        <v>80</v>
      </c>
      <c r="B35" s="284" t="s">
        <v>83</v>
      </c>
      <c r="C35" s="416" t="s">
        <v>97</v>
      </c>
      <c r="D35" s="120"/>
      <c r="E35" s="121"/>
      <c r="F35" s="120"/>
      <c r="G35" s="121"/>
      <c r="H35" s="120"/>
      <c r="I35" s="121"/>
      <c r="J35" s="120"/>
      <c r="K35" s="147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125">
        <f t="shared" si="12"/>
        <v>0</v>
      </c>
      <c r="AC35" s="194"/>
      <c r="AD35" s="177"/>
      <c r="AE35" s="149"/>
      <c r="AF35" s="180"/>
      <c r="AG35" s="133">
        <v>34</v>
      </c>
    </row>
    <row r="36" spans="1:33" s="4" customFormat="1" ht="38.25" customHeight="1" x14ac:dyDescent="0.25">
      <c r="A36" s="316" t="s">
        <v>81</v>
      </c>
      <c r="B36" s="282" t="s">
        <v>22</v>
      </c>
      <c r="C36" s="408" t="s">
        <v>98</v>
      </c>
      <c r="D36" s="50"/>
      <c r="E36" s="35"/>
      <c r="F36" s="50"/>
      <c r="G36" s="35"/>
      <c r="H36" s="50"/>
      <c r="I36" s="35"/>
      <c r="J36" s="50"/>
      <c r="K36" s="132"/>
      <c r="L36" s="25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126">
        <f t="shared" si="12"/>
        <v>0</v>
      </c>
      <c r="AC36" s="195"/>
      <c r="AD36" s="177"/>
      <c r="AE36" s="149"/>
      <c r="AF36" s="180"/>
      <c r="AG36" s="133">
        <v>35</v>
      </c>
    </row>
    <row r="37" spans="1:33" s="4" customFormat="1" ht="38.25" customHeight="1" x14ac:dyDescent="0.25">
      <c r="A37" s="317" t="s">
        <v>81</v>
      </c>
      <c r="B37" s="283" t="s">
        <v>82</v>
      </c>
      <c r="C37" s="416" t="s">
        <v>99</v>
      </c>
      <c r="D37" s="49"/>
      <c r="E37" s="34"/>
      <c r="F37" s="49"/>
      <c r="G37" s="34"/>
      <c r="H37" s="49"/>
      <c r="I37" s="34"/>
      <c r="J37" s="49"/>
      <c r="K37" s="146"/>
      <c r="L37" s="26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124">
        <f t="shared" si="12"/>
        <v>0</v>
      </c>
      <c r="AC37" s="194"/>
      <c r="AD37" s="177"/>
      <c r="AE37" s="149"/>
      <c r="AF37" s="180"/>
      <c r="AG37" s="133">
        <v>36</v>
      </c>
    </row>
    <row r="38" spans="1:33" s="4" customFormat="1" ht="38.25" customHeight="1" thickBot="1" x14ac:dyDescent="0.3">
      <c r="A38" s="318" t="s">
        <v>81</v>
      </c>
      <c r="B38" s="284" t="s">
        <v>83</v>
      </c>
      <c r="C38" s="416" t="s">
        <v>100</v>
      </c>
      <c r="D38" s="120"/>
      <c r="E38" s="121"/>
      <c r="F38" s="120"/>
      <c r="G38" s="121"/>
      <c r="H38" s="120"/>
      <c r="I38" s="121"/>
      <c r="J38" s="120"/>
      <c r="K38" s="147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125">
        <f t="shared" si="12"/>
        <v>0</v>
      </c>
      <c r="AC38" s="195"/>
      <c r="AD38" s="177"/>
      <c r="AE38" s="149"/>
      <c r="AF38" s="180"/>
      <c r="AG38" s="133">
        <v>37</v>
      </c>
    </row>
    <row r="39" spans="1:33" s="4" customFormat="1" ht="38.25" customHeight="1" x14ac:dyDescent="0.25">
      <c r="A39" s="317" t="s">
        <v>276</v>
      </c>
      <c r="B39" s="282" t="s">
        <v>22</v>
      </c>
      <c r="C39" s="408" t="s">
        <v>101</v>
      </c>
      <c r="D39" s="50"/>
      <c r="E39" s="35"/>
      <c r="F39" s="50"/>
      <c r="G39" s="35"/>
      <c r="H39" s="50"/>
      <c r="I39" s="35"/>
      <c r="J39" s="50"/>
      <c r="K39" s="132"/>
      <c r="L39" s="25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126">
        <f t="shared" si="12"/>
        <v>0</v>
      </c>
      <c r="AC39" s="194"/>
      <c r="AD39" s="177"/>
      <c r="AE39" s="149"/>
      <c r="AF39" s="180"/>
      <c r="AG39" s="133">
        <v>38</v>
      </c>
    </row>
    <row r="40" spans="1:33" s="4" customFormat="1" ht="38.25" customHeight="1" x14ac:dyDescent="0.25">
      <c r="A40" s="317" t="s">
        <v>35</v>
      </c>
      <c r="B40" s="283" t="s">
        <v>82</v>
      </c>
      <c r="C40" s="416" t="s">
        <v>102</v>
      </c>
      <c r="D40" s="49"/>
      <c r="E40" s="34"/>
      <c r="F40" s="49"/>
      <c r="G40" s="34"/>
      <c r="H40" s="49"/>
      <c r="I40" s="34"/>
      <c r="J40" s="49"/>
      <c r="K40" s="146"/>
      <c r="L40" s="26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124">
        <f t="shared" si="12"/>
        <v>0</v>
      </c>
      <c r="AC40" s="195"/>
      <c r="AD40" s="177"/>
      <c r="AE40" s="149"/>
      <c r="AF40" s="180"/>
      <c r="AG40" s="133">
        <v>39</v>
      </c>
    </row>
    <row r="41" spans="1:33" s="4" customFormat="1" ht="38.25" customHeight="1" thickBot="1" x14ac:dyDescent="0.3">
      <c r="A41" s="318" t="s">
        <v>35</v>
      </c>
      <c r="B41" s="284" t="s">
        <v>83</v>
      </c>
      <c r="C41" s="417" t="s">
        <v>103</v>
      </c>
      <c r="D41" s="120"/>
      <c r="E41" s="121"/>
      <c r="F41" s="120"/>
      <c r="G41" s="121"/>
      <c r="H41" s="120"/>
      <c r="I41" s="121"/>
      <c r="J41" s="120"/>
      <c r="K41" s="147"/>
      <c r="L41" s="24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125">
        <f t="shared" si="12"/>
        <v>0</v>
      </c>
      <c r="AC41" s="152"/>
      <c r="AD41" s="178"/>
      <c r="AE41" s="149"/>
      <c r="AF41" s="181"/>
      <c r="AG41" s="133">
        <v>40</v>
      </c>
    </row>
    <row r="42" spans="1:33" s="4" customFormat="1" ht="38.25" customHeight="1" thickBot="1" x14ac:dyDescent="0.3">
      <c r="A42" s="182" t="s">
        <v>111</v>
      </c>
      <c r="B42" s="183"/>
      <c r="C42" s="214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4"/>
      <c r="AG42" s="133">
        <v>41</v>
      </c>
    </row>
    <row r="43" spans="1:33" s="4" customFormat="1" ht="27" hidden="1" customHeight="1" thickBot="1" x14ac:dyDescent="0.3">
      <c r="A43" s="285" t="s">
        <v>17</v>
      </c>
      <c r="B43" s="285" t="s">
        <v>26</v>
      </c>
      <c r="C43" s="347" t="s">
        <v>25</v>
      </c>
      <c r="D43" s="185" t="s">
        <v>0</v>
      </c>
      <c r="E43" s="185"/>
      <c r="F43" s="185" t="s">
        <v>1</v>
      </c>
      <c r="G43" s="185"/>
      <c r="H43" s="185" t="s">
        <v>2</v>
      </c>
      <c r="I43" s="185"/>
      <c r="J43" s="185" t="s">
        <v>3</v>
      </c>
      <c r="K43" s="185"/>
      <c r="L43" s="208" t="s">
        <v>4</v>
      </c>
      <c r="M43" s="209"/>
      <c r="N43" s="208" t="s">
        <v>5</v>
      </c>
      <c r="O43" s="209"/>
      <c r="P43" s="208" t="s">
        <v>6</v>
      </c>
      <c r="Q43" s="209"/>
      <c r="R43" s="208" t="s">
        <v>7</v>
      </c>
      <c r="S43" s="209"/>
      <c r="T43" s="208" t="s">
        <v>8</v>
      </c>
      <c r="U43" s="209"/>
      <c r="V43" s="208" t="s">
        <v>14</v>
      </c>
      <c r="W43" s="209"/>
      <c r="X43" s="208" t="s">
        <v>15</v>
      </c>
      <c r="Y43" s="209"/>
      <c r="Z43" s="208" t="s">
        <v>9</v>
      </c>
      <c r="AA43" s="209"/>
      <c r="AB43" s="204" t="s">
        <v>12</v>
      </c>
      <c r="AC43" s="206" t="s">
        <v>27</v>
      </c>
      <c r="AD43" s="200" t="s">
        <v>32</v>
      </c>
      <c r="AE43" s="198" t="s">
        <v>33</v>
      </c>
      <c r="AF43" s="198" t="s">
        <v>33</v>
      </c>
      <c r="AG43" s="133">
        <v>42</v>
      </c>
    </row>
    <row r="44" spans="1:33" s="4" customFormat="1" ht="27" hidden="1" customHeight="1" thickBot="1" x14ac:dyDescent="0.3">
      <c r="A44" s="286"/>
      <c r="B44" s="286"/>
      <c r="C44" s="430"/>
      <c r="D44" s="14" t="s">
        <v>10</v>
      </c>
      <c r="E44" s="14" t="s">
        <v>11</v>
      </c>
      <c r="F44" s="14" t="s">
        <v>10</v>
      </c>
      <c r="G44" s="14" t="s">
        <v>11</v>
      </c>
      <c r="H44" s="14" t="s">
        <v>10</v>
      </c>
      <c r="I44" s="14" t="s">
        <v>11</v>
      </c>
      <c r="J44" s="14" t="s">
        <v>10</v>
      </c>
      <c r="K44" s="14" t="s">
        <v>11</v>
      </c>
      <c r="L44" s="14" t="s">
        <v>10</v>
      </c>
      <c r="M44" s="14" t="s">
        <v>11</v>
      </c>
      <c r="N44" s="14" t="s">
        <v>10</v>
      </c>
      <c r="O44" s="14" t="s">
        <v>11</v>
      </c>
      <c r="P44" s="14" t="s">
        <v>10</v>
      </c>
      <c r="Q44" s="14" t="s">
        <v>11</v>
      </c>
      <c r="R44" s="14" t="s">
        <v>10</v>
      </c>
      <c r="S44" s="14" t="s">
        <v>11</v>
      </c>
      <c r="T44" s="14" t="s">
        <v>10</v>
      </c>
      <c r="U44" s="14" t="s">
        <v>11</v>
      </c>
      <c r="V44" s="14" t="s">
        <v>10</v>
      </c>
      <c r="W44" s="14" t="s">
        <v>11</v>
      </c>
      <c r="X44" s="14" t="s">
        <v>10</v>
      </c>
      <c r="Y44" s="14" t="s">
        <v>11</v>
      </c>
      <c r="Z44" s="14" t="s">
        <v>10</v>
      </c>
      <c r="AA44" s="14" t="s">
        <v>11</v>
      </c>
      <c r="AB44" s="205"/>
      <c r="AC44" s="207"/>
      <c r="AD44" s="201"/>
      <c r="AE44" s="193"/>
      <c r="AF44" s="199"/>
      <c r="AG44" s="133">
        <v>43</v>
      </c>
    </row>
    <row r="45" spans="1:33" s="4" customFormat="1" ht="38.25" customHeight="1" x14ac:dyDescent="0.25">
      <c r="A45" s="319" t="s">
        <v>104</v>
      </c>
      <c r="B45" s="422" t="s">
        <v>105</v>
      </c>
      <c r="C45" s="408" t="s">
        <v>108</v>
      </c>
      <c r="D45" s="50"/>
      <c r="E45" s="35"/>
      <c r="F45" s="50"/>
      <c r="G45" s="35"/>
      <c r="H45" s="50"/>
      <c r="I45" s="35"/>
      <c r="J45" s="50"/>
      <c r="K45" s="132"/>
      <c r="L45" s="2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130"/>
      <c r="AB45" s="131">
        <f>SUM(D45:AA45)</f>
        <v>0</v>
      </c>
      <c r="AC45" s="153"/>
      <c r="AD45" s="202" t="str">
        <f>CONCATENATE(AC45,AC46,AC47)</f>
        <v/>
      </c>
      <c r="AE45" s="149"/>
      <c r="AF45" s="196" t="str">
        <f>CONCATENATE(AE45,AE46,AE47)</f>
        <v/>
      </c>
      <c r="AG45" s="133">
        <v>44</v>
      </c>
    </row>
    <row r="46" spans="1:33" s="4" customFormat="1" ht="38.25" customHeight="1" x14ac:dyDescent="0.25">
      <c r="A46" s="319"/>
      <c r="B46" s="423" t="s">
        <v>106</v>
      </c>
      <c r="C46" s="416" t="s">
        <v>109</v>
      </c>
      <c r="D46" s="49"/>
      <c r="E46" s="34"/>
      <c r="F46" s="49"/>
      <c r="G46" s="34"/>
      <c r="H46" s="49"/>
      <c r="I46" s="34"/>
      <c r="J46" s="49"/>
      <c r="K46" s="146"/>
      <c r="L46" s="26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128"/>
      <c r="AB46" s="124">
        <f t="shared" ref="AB46:AB47" si="13">SUM(D46:AA46)</f>
        <v>0</v>
      </c>
      <c r="AC46" s="153"/>
      <c r="AD46" s="203"/>
      <c r="AE46" s="149"/>
      <c r="AF46" s="197"/>
      <c r="AG46" s="133">
        <v>45</v>
      </c>
    </row>
    <row r="47" spans="1:33" s="4" customFormat="1" ht="38.25" customHeight="1" thickBot="1" x14ac:dyDescent="0.3">
      <c r="A47" s="320"/>
      <c r="B47" s="426" t="s">
        <v>107</v>
      </c>
      <c r="C47" s="417" t="s">
        <v>110</v>
      </c>
      <c r="D47" s="120"/>
      <c r="E47" s="121"/>
      <c r="F47" s="120"/>
      <c r="G47" s="121"/>
      <c r="H47" s="120"/>
      <c r="I47" s="121"/>
      <c r="J47" s="120"/>
      <c r="K47" s="147"/>
      <c r="L47" s="24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129"/>
      <c r="AB47" s="125">
        <f t="shared" si="13"/>
        <v>0</v>
      </c>
      <c r="AC47" s="153"/>
      <c r="AD47" s="203"/>
      <c r="AE47" s="149"/>
      <c r="AF47" s="197"/>
      <c r="AG47" s="133">
        <v>46</v>
      </c>
    </row>
    <row r="48" spans="1:33" s="4" customFormat="1" ht="38.25" customHeight="1" thickBot="1" x14ac:dyDescent="0.3">
      <c r="A48" s="182" t="s">
        <v>112</v>
      </c>
      <c r="B48" s="183"/>
      <c r="C48" s="214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4"/>
      <c r="AG48" s="133">
        <v>47</v>
      </c>
    </row>
    <row r="49" spans="1:33" s="4" customFormat="1" ht="27" hidden="1" customHeight="1" thickBot="1" x14ac:dyDescent="0.3">
      <c r="A49" s="285" t="s">
        <v>17</v>
      </c>
      <c r="B49" s="285" t="s">
        <v>26</v>
      </c>
      <c r="C49" s="347" t="s">
        <v>25</v>
      </c>
      <c r="D49" s="185" t="s">
        <v>0</v>
      </c>
      <c r="E49" s="185"/>
      <c r="F49" s="185" t="s">
        <v>1</v>
      </c>
      <c r="G49" s="185"/>
      <c r="H49" s="185" t="s">
        <v>2</v>
      </c>
      <c r="I49" s="185"/>
      <c r="J49" s="185" t="s">
        <v>3</v>
      </c>
      <c r="K49" s="185"/>
      <c r="L49" s="208" t="s">
        <v>4</v>
      </c>
      <c r="M49" s="209"/>
      <c r="N49" s="208" t="s">
        <v>5</v>
      </c>
      <c r="O49" s="209"/>
      <c r="P49" s="208" t="s">
        <v>6</v>
      </c>
      <c r="Q49" s="209"/>
      <c r="R49" s="208" t="s">
        <v>7</v>
      </c>
      <c r="S49" s="209"/>
      <c r="T49" s="208" t="s">
        <v>8</v>
      </c>
      <c r="U49" s="209"/>
      <c r="V49" s="208" t="s">
        <v>14</v>
      </c>
      <c r="W49" s="209"/>
      <c r="X49" s="208" t="s">
        <v>15</v>
      </c>
      <c r="Y49" s="209"/>
      <c r="Z49" s="208" t="s">
        <v>9</v>
      </c>
      <c r="AA49" s="209"/>
      <c r="AB49" s="210" t="s">
        <v>12</v>
      </c>
      <c r="AC49" s="211" t="s">
        <v>27</v>
      </c>
      <c r="AD49" s="200" t="s">
        <v>32</v>
      </c>
      <c r="AE49" s="198" t="s">
        <v>33</v>
      </c>
      <c r="AF49" s="198" t="s">
        <v>33</v>
      </c>
      <c r="AG49" s="133">
        <v>48</v>
      </c>
    </row>
    <row r="50" spans="1:33" s="4" customFormat="1" ht="27" hidden="1" customHeight="1" thickBot="1" x14ac:dyDescent="0.3">
      <c r="A50" s="286"/>
      <c r="B50" s="286"/>
      <c r="C50" s="430"/>
      <c r="D50" s="14" t="s">
        <v>10</v>
      </c>
      <c r="E50" s="14" t="s">
        <v>11</v>
      </c>
      <c r="F50" s="14" t="s">
        <v>10</v>
      </c>
      <c r="G50" s="14" t="s">
        <v>11</v>
      </c>
      <c r="H50" s="14" t="s">
        <v>10</v>
      </c>
      <c r="I50" s="14" t="s">
        <v>11</v>
      </c>
      <c r="J50" s="14" t="s">
        <v>10</v>
      </c>
      <c r="K50" s="14" t="s">
        <v>11</v>
      </c>
      <c r="L50" s="14" t="s">
        <v>10</v>
      </c>
      <c r="M50" s="14" t="s">
        <v>11</v>
      </c>
      <c r="N50" s="14" t="s">
        <v>10</v>
      </c>
      <c r="O50" s="14" t="s">
        <v>11</v>
      </c>
      <c r="P50" s="14" t="s">
        <v>10</v>
      </c>
      <c r="Q50" s="14" t="s">
        <v>11</v>
      </c>
      <c r="R50" s="14" t="s">
        <v>10</v>
      </c>
      <c r="S50" s="14" t="s">
        <v>11</v>
      </c>
      <c r="T50" s="14" t="s">
        <v>10</v>
      </c>
      <c r="U50" s="14" t="s">
        <v>11</v>
      </c>
      <c r="V50" s="14" t="s">
        <v>10</v>
      </c>
      <c r="W50" s="14" t="s">
        <v>11</v>
      </c>
      <c r="X50" s="14" t="s">
        <v>10</v>
      </c>
      <c r="Y50" s="14" t="s">
        <v>11</v>
      </c>
      <c r="Z50" s="14" t="s">
        <v>10</v>
      </c>
      <c r="AA50" s="14" t="s">
        <v>11</v>
      </c>
      <c r="AB50" s="189"/>
      <c r="AC50" s="212"/>
      <c r="AD50" s="201"/>
      <c r="AE50" s="193"/>
      <c r="AF50" s="199"/>
      <c r="AG50" s="133">
        <v>49</v>
      </c>
    </row>
    <row r="51" spans="1:33" s="4" customFormat="1" ht="38.25" customHeight="1" x14ac:dyDescent="0.25">
      <c r="A51" s="321" t="s">
        <v>78</v>
      </c>
      <c r="B51" s="287" t="s">
        <v>24</v>
      </c>
      <c r="C51" s="408" t="s">
        <v>152</v>
      </c>
      <c r="D51" s="50"/>
      <c r="E51" s="35"/>
      <c r="F51" s="50"/>
      <c r="G51" s="35"/>
      <c r="H51" s="50"/>
      <c r="I51" s="35"/>
      <c r="J51" s="50"/>
      <c r="K51" s="35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127"/>
      <c r="AB51" s="123">
        <f>SUM(D51:AA51)</f>
        <v>0</v>
      </c>
      <c r="AC51" s="154" t="str">
        <f>CONCATENATE(IF(D52&gt;D51," * Positive PWID "&amp;$D$19&amp;" "&amp;$D$20&amp;" is more than Tested PWID"&amp;CHAR(10),""),IF(E52&gt;E51," * Positive PWID "&amp;$D$19&amp;" "&amp;$E$20&amp;" is more than Tested PWID"&amp;CHAR(10),""),IF(F52&gt;F51," * Positive PWID "&amp;$F$19&amp;" "&amp;$F$20&amp;" is more than Tested PWID"&amp;CHAR(10),""),IF(G52&gt;G51," * Positive PWID "&amp;$F$19&amp;" "&amp;$G$20&amp;" is more than Tested PWID"&amp;CHAR(10),""),IF(H52&gt;H51," * Positive PWID "&amp;$H$19&amp;" "&amp;$H$20&amp;" is more than Tested PWID"&amp;CHAR(10),""),IF(I52&gt;I51," * Positive PWID "&amp;$H$19&amp;" "&amp;$I$20&amp;" is more than Tested PWID"&amp;CHAR(10),""),IF(J52&gt;J51," * Positive PWID "&amp;$J$19&amp;" "&amp;$J$20&amp;" is more than Tested PWID"&amp;CHAR(10),""),IF(K52&gt;K51," * Positive PWID "&amp;$J$19&amp;" "&amp;$K$20&amp;" is more than Tested PWID"&amp;CHAR(10),""),IF(L52&gt;L51," * Positive PWID "&amp;$L$19&amp;" "&amp;$L$20&amp;" is more than Tested PWID"&amp;CHAR(10),""),IF(M52&gt;M51," * Positive PWID "&amp;$L$19&amp;" "&amp;$M$20&amp;" is more than Tested PWID"&amp;CHAR(10),""),IF(N52&gt;N51," * Positive PWID "&amp;$N$19&amp;" "&amp;$N$20&amp;" is more than Tested PWID"&amp;CHAR(10),""),IF(O52&gt;O51," * Positive PWID "&amp;$N$19&amp;" "&amp;$O$20&amp;" is more than Tested PWID"&amp;CHAR(10),""),IF(P52&gt;P51," * Positive PWID "&amp;$P$19&amp;" "&amp;$P$20&amp;" is more than Tested PWID"&amp;CHAR(10),""),IF(Q52&gt;Q51," * Positive PWID "&amp;$P$19&amp;" "&amp;$Q$20&amp;" is more than Tested PWID"&amp;CHAR(10),""),IF(R52&gt;R51," * Positive PWID "&amp;$R$19&amp;" "&amp;$R$20&amp;" is more than Tested PWID"&amp;CHAR(10),""),IF(S52&gt;S51," * Positive PWID "&amp;$R$19&amp;" "&amp;$S$20&amp;" is more than Tested PWID"&amp;CHAR(10),""),IF(T52&gt;T51," * Positive PWID "&amp;$T$19&amp;" "&amp;$T$20&amp;" is more than Tested PWID"&amp;CHAR(10),""),IF(U52&gt;U51," * Positive PWID "&amp;$T$19&amp;" "&amp;$U$20&amp;" is more than Tested PWID"&amp;CHAR(10),""),IF(V52&gt;V51," * Positive PWID "&amp;$V$19&amp;" "&amp;$V$20&amp;" is more than Tested PWID"&amp;CHAR(10),""),IF(W52&gt;W51," * Positive PWID "&amp;$V$19&amp;" "&amp;$W$20&amp;" is more than Tested PWID"&amp;CHAR(10),""),IF(X52&gt;X51," * Positive PWID "&amp;$X$19&amp;" "&amp;$X$20&amp;" is more than Tested PWID"&amp;CHAR(10),""),IF(Y52&gt;Y51," * Positive PWID "&amp;$X$19&amp;" "&amp;$Y$20&amp;" is more than Tested PWID"&amp;CHAR(10),""),IF(Z52&gt;Z51," * Positive PWID "&amp;$Z$19&amp;" "&amp;$Z$20&amp;" is more than Tested PWID"&amp;CHAR(10),""),IF(AA52&gt;AA51," * Positive PWID "&amp;$Z$19&amp;" "&amp;$AA$20&amp;" is more than Tested PWID"&amp;CHAR(10),""))</f>
        <v/>
      </c>
      <c r="AD51" s="176" t="str">
        <f>CONCATENATE(AC51,AC52,AC53,AC54,AC55,AC56,AC57,AC58,AC59,AC60,AC61,AC62,AC63,AC64,AC65,AC66)</f>
        <v/>
      </c>
      <c r="AE51" s="148"/>
      <c r="AF51" s="179" t="str">
        <f>CONCATENATE(AE51,AE54)</f>
        <v/>
      </c>
      <c r="AG51" s="133">
        <v>50</v>
      </c>
    </row>
    <row r="52" spans="1:33" s="4" customFormat="1" ht="38.25" customHeight="1" thickBot="1" x14ac:dyDescent="0.3">
      <c r="A52" s="322"/>
      <c r="B52" s="288" t="s">
        <v>23</v>
      </c>
      <c r="C52" s="417" t="s">
        <v>153</v>
      </c>
      <c r="D52" s="120"/>
      <c r="E52" s="121"/>
      <c r="F52" s="120"/>
      <c r="G52" s="121"/>
      <c r="H52" s="120"/>
      <c r="I52" s="121"/>
      <c r="J52" s="120"/>
      <c r="K52" s="121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431"/>
      <c r="AB52" s="125">
        <f>SUM(J52:AA52)</f>
        <v>0</v>
      </c>
      <c r="AC52" s="155"/>
      <c r="AD52" s="177"/>
      <c r="AE52" s="149"/>
      <c r="AF52" s="180"/>
      <c r="AG52" s="133">
        <v>51</v>
      </c>
    </row>
    <row r="53" spans="1:33" s="4" customFormat="1" ht="38.25" customHeight="1" x14ac:dyDescent="0.25">
      <c r="A53" s="321" t="s">
        <v>80</v>
      </c>
      <c r="B53" s="287" t="s">
        <v>24</v>
      </c>
      <c r="C53" s="408" t="s">
        <v>154</v>
      </c>
      <c r="D53" s="50"/>
      <c r="E53" s="35"/>
      <c r="F53" s="50"/>
      <c r="G53" s="35"/>
      <c r="H53" s="50"/>
      <c r="I53" s="35"/>
      <c r="J53" s="50"/>
      <c r="K53" s="3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127"/>
      <c r="AB53" s="123">
        <f>SUM(D53:AA53)</f>
        <v>0</v>
      </c>
      <c r="AC53" s="156" t="str">
        <f>CONCATENATE(IF(D54&gt;D53," * Positive Transgender "&amp;$D$19&amp;" "&amp;$D$20&amp;" is more than Tested Transgender"&amp;CHAR(10),""),IF(E54&gt;E53," * Positive Transgender "&amp;$D$19&amp;" "&amp;$E$20&amp;" is more than Tested Transgender"&amp;CHAR(10),""),IF(F54&gt;F53," * Positive Transgender "&amp;$F$19&amp;" "&amp;$F$20&amp;" is more than Tested Transgender"&amp;CHAR(10),""),IF(G54&gt;G53," * Positive Transgender "&amp;$F$19&amp;" "&amp;$G$20&amp;" is more than Tested Transgender"&amp;CHAR(10),""),IF(H54&gt;H53," * Positive Transgender "&amp;$H$19&amp;" "&amp;$H$20&amp;" is more than Tested Transgender"&amp;CHAR(10),""),IF(I54&gt;I53," * Positive Transgender "&amp;$H$19&amp;" "&amp;$I$20&amp;" is more than Tested Transgender"&amp;CHAR(10),""),IF(J54&gt;J53," * Positive Transgender "&amp;$J$19&amp;" "&amp;$J$20&amp;" is more than Tested Transgender"&amp;CHAR(10),""),IF(K54&gt;K53," * Positive Transgender "&amp;$J$19&amp;" "&amp;$K$20&amp;" is more than Tested Transgender"&amp;CHAR(10),""),IF(L54&gt;L53," * Positive Transgender "&amp;$L$19&amp;" "&amp;$L$20&amp;" is more than Tested Transgender"&amp;CHAR(10),""),IF(M54&gt;M53," * Positive Transgender "&amp;$L$19&amp;" "&amp;$M$20&amp;" is more than Tested Transgender"&amp;CHAR(10),""),IF(N54&gt;N53," * Positive Transgender "&amp;$N$19&amp;" "&amp;$N$20&amp;" is more than Tested Transgender"&amp;CHAR(10),""),IF(O54&gt;O53," * Positive Transgender "&amp;$N$19&amp;" "&amp;$O$20&amp;" is more than Tested Transgender"&amp;CHAR(10),""),IF(P54&gt;P53," * Positive Transgender "&amp;$P$19&amp;" "&amp;$P$20&amp;" is more than Tested Transgender"&amp;CHAR(10),""),IF(Q54&gt;Q53," * Positive Transgender "&amp;$P$19&amp;" "&amp;$Q$20&amp;" is more than Tested Transgender"&amp;CHAR(10),""),IF(R54&gt;R53," * Positive Transgender "&amp;$R$19&amp;" "&amp;$R$20&amp;" is more than Tested Transgender"&amp;CHAR(10),""),IF(S54&gt;S53," * Positive Transgender "&amp;$R$19&amp;" "&amp;$S$20&amp;" is more than Tested Transgender"&amp;CHAR(10),""),IF(T54&gt;T53," * Positive Transgender "&amp;$T$19&amp;" "&amp;$T$20&amp;" is more than Tested Transgender"&amp;CHAR(10),""),IF(U54&gt;U53," * Positive Transgender "&amp;$T$19&amp;" "&amp;$U$20&amp;" is more than Tested Transgender"&amp;CHAR(10),""),IF(V54&gt;V53," * Positive Transgender "&amp;$V$19&amp;" "&amp;$V$20&amp;" is more than Tested Transgender"&amp;CHAR(10),""),IF(W54&gt;W53," * Positive Transgender "&amp;$V$19&amp;" "&amp;$W$20&amp;" is more than Tested Transgender"&amp;CHAR(10),""),IF(X54&gt;X53," * Positive Transgender "&amp;$X$19&amp;" "&amp;$X$20&amp;" is more than Tested Transgender"&amp;CHAR(10),""),IF(Y54&gt;Y53," * Positive Transgender "&amp;$X$19&amp;" "&amp;$Y$20&amp;" is more than Tested Transgender"&amp;CHAR(10),""),IF(Z54&gt;Z53," * Positive Transgender "&amp;$Z$19&amp;" "&amp;$Z$20&amp;" is more than Tested Transgender"&amp;CHAR(10),""),IF(AA54&gt;AA53," * Positive Transgender "&amp;$Z$19&amp;" "&amp;$AA$20&amp;" is more than Tested Transgender"&amp;CHAR(10),""))</f>
        <v/>
      </c>
      <c r="AD53" s="177"/>
      <c r="AE53" s="149"/>
      <c r="AF53" s="180"/>
      <c r="AG53" s="133">
        <v>52</v>
      </c>
    </row>
    <row r="54" spans="1:33" s="4" customFormat="1" ht="38.25" customHeight="1" thickBot="1" x14ac:dyDescent="0.3">
      <c r="A54" s="322"/>
      <c r="B54" s="288" t="s">
        <v>23</v>
      </c>
      <c r="C54" s="417" t="s">
        <v>155</v>
      </c>
      <c r="D54" s="120"/>
      <c r="E54" s="121"/>
      <c r="F54" s="120"/>
      <c r="G54" s="121"/>
      <c r="H54" s="120"/>
      <c r="I54" s="121"/>
      <c r="J54" s="120"/>
      <c r="K54" s="12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431"/>
      <c r="AB54" s="125">
        <f t="shared" ref="AB54" si="14">SUM(D54:AA54)</f>
        <v>0</v>
      </c>
      <c r="AC54" s="156"/>
      <c r="AD54" s="177"/>
      <c r="AE54" s="149"/>
      <c r="AF54" s="180"/>
      <c r="AG54" s="133">
        <v>53</v>
      </c>
    </row>
    <row r="55" spans="1:33" s="4" customFormat="1" ht="38.25" customHeight="1" x14ac:dyDescent="0.25">
      <c r="A55" s="321" t="s">
        <v>81</v>
      </c>
      <c r="B55" s="287" t="s">
        <v>24</v>
      </c>
      <c r="C55" s="408" t="s">
        <v>156</v>
      </c>
      <c r="D55" s="50"/>
      <c r="E55" s="35"/>
      <c r="F55" s="50"/>
      <c r="G55" s="35"/>
      <c r="H55" s="50"/>
      <c r="I55" s="35"/>
      <c r="J55" s="50"/>
      <c r="K55" s="35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127"/>
      <c r="AB55" s="123">
        <f t="shared" ref="AB55:AB58" si="15">SUM(J55:AA55)</f>
        <v>0</v>
      </c>
      <c r="AC55" s="153" t="str">
        <f>CONCATENATE(IF(D56&gt;D55," * Positive FSW "&amp;$D$19&amp;" "&amp;$D$20&amp;" is more than Tested FSW"&amp;CHAR(10),""),IF(E56&gt;E55," * Positive FSW "&amp;$D$19&amp;" "&amp;$E$20&amp;" is more than Tested FSW"&amp;CHAR(10),""),IF(F56&gt;F55," * Positive FSW "&amp;$F$19&amp;" "&amp;$F$20&amp;" is more than Tested FSW"&amp;CHAR(10),""),IF(G56&gt;G55," * Positive FSW "&amp;$F$19&amp;" "&amp;$G$20&amp;" is more than Tested FSW"&amp;CHAR(10),""),IF(H56&gt;H55," * Positive FSW "&amp;$H$19&amp;" "&amp;$H$20&amp;" is more than Tested FSW"&amp;CHAR(10),""),IF(I56&gt;I55," * Positive FSW "&amp;$H$19&amp;" "&amp;$I$20&amp;" is more than Tested FSW"&amp;CHAR(10),""),IF(J56&gt;J55," * Positive FSW "&amp;$J$19&amp;" "&amp;$J$20&amp;" is more than Tested FSW"&amp;CHAR(10),""),IF(K56&gt;K55," * Positive FSW "&amp;$J$19&amp;" "&amp;$K$20&amp;" is more than Tested FSW"&amp;CHAR(10),""),IF(L56&gt;L55," * Positive FSW "&amp;$L$19&amp;" "&amp;$L$20&amp;" is more than Tested FSW"&amp;CHAR(10),""),IF(M56&gt;M55," * Positive FSW "&amp;$L$19&amp;" "&amp;$M$20&amp;" is more than Tested FSW"&amp;CHAR(10),""),IF(N56&gt;N55," * Positive FSW "&amp;$N$19&amp;" "&amp;$N$20&amp;" is more than Tested FSW"&amp;CHAR(10),""),IF(O56&gt;O55," * Positive FSW "&amp;$N$19&amp;" "&amp;$O$20&amp;" is more than Tested FSW"&amp;CHAR(10),""),IF(P56&gt;P55," * Positive FSW "&amp;$P$19&amp;" "&amp;$P$20&amp;" is more than Tested FSW"&amp;CHAR(10),""),IF(Q56&gt;Q55," * Positive FSW "&amp;$P$19&amp;" "&amp;$Q$20&amp;" is more than Tested FSW"&amp;CHAR(10),""),IF(R56&gt;R55," * Positive FSW "&amp;$R$19&amp;" "&amp;$R$20&amp;" is more than Tested FSW"&amp;CHAR(10),""),IF(S56&gt;S55," * Positive FSW "&amp;$R$19&amp;" "&amp;$S$20&amp;" is more than Tested FSW"&amp;CHAR(10),""),IF(T56&gt;T55," * Positive FSW "&amp;$T$19&amp;" "&amp;$T$20&amp;" is more than Tested FSW"&amp;CHAR(10),""),IF(U56&gt;U55," * Positive FSW "&amp;$T$19&amp;" "&amp;$U$20&amp;" is more than Tested FSW"&amp;CHAR(10),""),IF(V56&gt;V55," * Positive FSW "&amp;$V$19&amp;" "&amp;$V$20&amp;" is more than Tested FSW"&amp;CHAR(10),""),IF(W56&gt;W55," * Positive FSW "&amp;$V$19&amp;" "&amp;$W$20&amp;" is more than Tested FSW"&amp;CHAR(10),""),IF(X56&gt;X55," * Positive FSW "&amp;$X$19&amp;" "&amp;$X$20&amp;" is more than Tested FSW"&amp;CHAR(10),""),IF(Y56&gt;Y55," * Positive FSW "&amp;$X$19&amp;" "&amp;$Y$20&amp;" is more than Tested FSW"&amp;CHAR(10),""),IF(Z56&gt;Z55," * Positive FSW "&amp;$Z$19&amp;" "&amp;$Z$20&amp;" is more than Tested FSW"&amp;CHAR(10),""),IF(AA56&gt;AA55," * Positive FSW "&amp;$Z$19&amp;" "&amp;$AA$20&amp;" is more than Tested FSW"&amp;CHAR(10),""))</f>
        <v/>
      </c>
      <c r="AD55" s="177"/>
      <c r="AE55" s="149"/>
      <c r="AF55" s="180"/>
      <c r="AG55" s="133">
        <v>54</v>
      </c>
    </row>
    <row r="56" spans="1:33" s="4" customFormat="1" ht="38.25" customHeight="1" thickBot="1" x14ac:dyDescent="0.3">
      <c r="A56" s="322"/>
      <c r="B56" s="288" t="s">
        <v>23</v>
      </c>
      <c r="C56" s="417" t="s">
        <v>157</v>
      </c>
      <c r="D56" s="120"/>
      <c r="E56" s="121"/>
      <c r="F56" s="120"/>
      <c r="G56" s="121"/>
      <c r="H56" s="120"/>
      <c r="I56" s="121"/>
      <c r="J56" s="120"/>
      <c r="K56" s="121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431"/>
      <c r="AB56" s="125">
        <f t="shared" si="15"/>
        <v>0</v>
      </c>
      <c r="AC56" s="153"/>
      <c r="AD56" s="177"/>
      <c r="AE56" s="149"/>
      <c r="AF56" s="180"/>
      <c r="AG56" s="133">
        <v>55</v>
      </c>
    </row>
    <row r="57" spans="1:33" s="4" customFormat="1" ht="38.25" customHeight="1" x14ac:dyDescent="0.25">
      <c r="A57" s="321" t="s">
        <v>276</v>
      </c>
      <c r="B57" s="287" t="s">
        <v>24</v>
      </c>
      <c r="C57" s="408" t="s">
        <v>158</v>
      </c>
      <c r="D57" s="50"/>
      <c r="E57" s="35"/>
      <c r="F57" s="50"/>
      <c r="G57" s="35"/>
      <c r="H57" s="50"/>
      <c r="I57" s="35"/>
      <c r="J57" s="50"/>
      <c r="K57" s="3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127"/>
      <c r="AB57" s="123">
        <f t="shared" si="15"/>
        <v>0</v>
      </c>
      <c r="AC57" s="153" t="str">
        <f>CONCATENATE(IF(D58&gt;D57," * Positive People in prison and other closed settings "&amp;$D$19&amp;" "&amp;$D$20&amp;" is more than Tested People in prison and other closed settings"&amp;CHAR(10),""),IF(E58&gt;E57," * Positive People in prison and other closed settings "&amp;$D$19&amp;" "&amp;$E$20&amp;" is more than Tested People in prison and other closed settings"&amp;CHAR(10),""),IF(F58&gt;F57," * Positive People in prison and other closed settings "&amp;$F$19&amp;" "&amp;$F$20&amp;" is more than Tested People in prison and other closed settings"&amp;CHAR(10),""),IF(G58&gt;G57," * Positive People in prison and other closed settings "&amp;$F$19&amp;" "&amp;$G$20&amp;" is more than Tested People in prison and other closed settings"&amp;CHAR(10),""),IF(H58&gt;H57," * Positive People in prison and other closed settings "&amp;$H$19&amp;" "&amp;$H$20&amp;" is more than Tested People in prison and other closed settings"&amp;CHAR(10),""),IF(I58&gt;I57," * Positive People in prison and other closed settings "&amp;$H$19&amp;" "&amp;$I$20&amp;" is more than Tested People in prison and other closed settings"&amp;CHAR(10),""),IF(J58&gt;J57," * Positive People in prison and other closed settings "&amp;$J$19&amp;" "&amp;$J$20&amp;" is more than Tested People in prison and other closed settings"&amp;CHAR(10),""),IF(K58&gt;K57," * Positive People in prison and other closed settings "&amp;$J$19&amp;" "&amp;$K$20&amp;" is more than Tested People in prison and other closed settings"&amp;CHAR(10),""),IF(L58&gt;L57," * Positive People in prison and other closed settings "&amp;$L$19&amp;" "&amp;$L$20&amp;" is more than Tested People in prison and other closed settings"&amp;CHAR(10),""),IF(M58&gt;M57," * Positive People in prison and other closed settings "&amp;$L$19&amp;" "&amp;$M$20&amp;" is more than Tested People in prison and other closed settings"&amp;CHAR(10),""),IF(N58&gt;N57," * Positive People in prison and other closed settings "&amp;$N$19&amp;" "&amp;$N$20&amp;" is more than Tested People in prison and other closed settings"&amp;CHAR(10),""),IF(O58&gt;O57," * Positive People in prison and other closed settings "&amp;$N$19&amp;" "&amp;$O$20&amp;" is more than Tested People in prison and other closed settings"&amp;CHAR(10),""),IF(P58&gt;P57," * Positive People in prison and other closed settings "&amp;$P$19&amp;" "&amp;$P$20&amp;" is more than Tested People in prison and other closed settings"&amp;CHAR(10),""),IF(Q58&gt;Q57," * Positive People in prison and other closed settings "&amp;$P$19&amp;" "&amp;$Q$20&amp;" is more than Tested People in prison and other closed settings"&amp;CHAR(10),""),IF(R58&gt;R57," * Positive People in prison and other closed settings "&amp;$R$19&amp;" "&amp;$R$20&amp;" is more than Tested People in prison and other closed settings"&amp;CHAR(10),""),IF(S58&gt;S57," * Positive People in prison and other closed settings "&amp;$R$19&amp;" "&amp;$S$20&amp;" is more than Tested People in prison and other closed settings"&amp;CHAR(10),""),IF(T58&gt;T57," * Positive People in prison and other closed settings "&amp;$T$19&amp;" "&amp;$T$20&amp;" is more than Tested People in prison and other closed settings"&amp;CHAR(10),""),IF(U58&gt;U57," * Positive People in prison and other closed settings "&amp;$T$19&amp;" "&amp;$U$20&amp;" is more than Tested People in prison and other closed settings"&amp;CHAR(10),""),IF(V58&gt;V57," * Positive People in prison and other closed settings "&amp;$V$19&amp;" "&amp;$V$20&amp;" is more than Tested People in prison and other closed settings"&amp;CHAR(10),""),IF(W58&gt;W57," * Positive People in prison and other closed settings "&amp;$V$19&amp;" "&amp;$W$20&amp;" is more than Tested People in prison and other closed settings"&amp;CHAR(10),""),IF(X58&gt;X57," * Positive People in prison and other closed settings "&amp;$X$19&amp;" "&amp;$X$20&amp;" is more than Tested People in prison and other closed settings"&amp;CHAR(10),""),IF(Y58&gt;Y57," * Positive People in prison and other closed settings "&amp;$X$19&amp;" "&amp;$Y$20&amp;" is more than Tested People in prison and other closed settings"&amp;CHAR(10),""),IF(Z58&gt;Z57," * Positive People in prison and other closed settings "&amp;$Z$19&amp;" "&amp;$Z$20&amp;" is more than Tested People in prison and other closed settings"&amp;CHAR(10),""),IF(AA58&gt;AA57," * Positive People in prison and other closed settings "&amp;$Z$19&amp;" "&amp;$AA$20&amp;" is more than Tested People in prison and other closed settings"&amp;CHAR(10),""))</f>
        <v/>
      </c>
      <c r="AD57" s="177"/>
      <c r="AE57" s="149"/>
      <c r="AF57" s="180"/>
      <c r="AG57" s="133">
        <v>56</v>
      </c>
    </row>
    <row r="58" spans="1:33" s="4" customFormat="1" ht="38.25" customHeight="1" thickBot="1" x14ac:dyDescent="0.3">
      <c r="A58" s="322"/>
      <c r="B58" s="288" t="s">
        <v>23</v>
      </c>
      <c r="C58" s="417" t="s">
        <v>159</v>
      </c>
      <c r="D58" s="120"/>
      <c r="E58" s="121"/>
      <c r="F58" s="120"/>
      <c r="G58" s="121"/>
      <c r="H58" s="120"/>
      <c r="I58" s="121"/>
      <c r="J58" s="120"/>
      <c r="K58" s="12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431"/>
      <c r="AB58" s="125">
        <f t="shared" si="15"/>
        <v>0</v>
      </c>
      <c r="AC58" s="153"/>
      <c r="AD58" s="177"/>
      <c r="AE58" s="149"/>
      <c r="AF58" s="180"/>
      <c r="AG58" s="133">
        <v>57</v>
      </c>
    </row>
    <row r="59" spans="1:33" s="4" customFormat="1" ht="38.25" customHeight="1" x14ac:dyDescent="0.25">
      <c r="A59" s="321" t="s">
        <v>79</v>
      </c>
      <c r="B59" s="287" t="s">
        <v>24</v>
      </c>
      <c r="C59" s="408" t="s">
        <v>160</v>
      </c>
      <c r="D59" s="50"/>
      <c r="E59" s="35"/>
      <c r="F59" s="50"/>
      <c r="G59" s="35"/>
      <c r="H59" s="50"/>
      <c r="I59" s="35"/>
      <c r="J59" s="50"/>
      <c r="K59" s="35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127"/>
      <c r="AB59" s="123">
        <f>SUM(J59:AA59)</f>
        <v>0</v>
      </c>
      <c r="AC59" s="153" t="str">
        <f>CONCATENATE(IF(D60&gt;D59," * Positive MSM "&amp;$D$19&amp;" "&amp;$D$20&amp;" is more than Tested MSM"&amp;CHAR(10),""),IF(E60&gt;E59," * Positive MSM "&amp;$D$19&amp;" "&amp;$E$20&amp;" is more than Tested MSM"&amp;CHAR(10),""),IF(F60&gt;F59," * Positive MSM "&amp;$F$19&amp;" "&amp;$F$20&amp;" is more than Tested MSM"&amp;CHAR(10),""),IF(G60&gt;G59," * Positive MSM "&amp;$F$19&amp;" "&amp;$G$20&amp;" is more than Tested MSM"&amp;CHAR(10),""),IF(H60&gt;H59," * Positive MSM "&amp;$H$19&amp;" "&amp;$H$20&amp;" is more than Tested MSM"&amp;CHAR(10),""),IF(I60&gt;I59," * Positive MSM "&amp;$H$19&amp;" "&amp;$I$20&amp;" is more than Tested MSM"&amp;CHAR(10),""),IF(J60&gt;J59," * Positive MSM "&amp;$J$19&amp;" "&amp;$J$20&amp;" is more than Tested MSM"&amp;CHAR(10),""),IF(K60&gt;K59," * Positive MSM "&amp;$J$19&amp;" "&amp;$K$20&amp;" is more than Tested MSM"&amp;CHAR(10),""),IF(L60&gt;L59," * Positive MSM "&amp;$L$19&amp;" "&amp;$L$20&amp;" is more than Tested MSM"&amp;CHAR(10),""),IF(M60&gt;M59," * Positive MSM "&amp;$L$19&amp;" "&amp;$M$20&amp;" is more than Tested MSM"&amp;CHAR(10),""),IF(N60&gt;N59," * Positive MSM "&amp;$N$19&amp;" "&amp;$N$20&amp;" is more than Tested MSM"&amp;CHAR(10),""),IF(O60&gt;O59," * Positive MSM "&amp;$N$19&amp;" "&amp;$O$20&amp;" is more than Tested MSM"&amp;CHAR(10),""),IF(P60&gt;P59," * Positive MSM "&amp;$P$19&amp;" "&amp;$P$20&amp;" is more than Tested MSM"&amp;CHAR(10),""),IF(Q60&gt;Q59," * Positive MSM "&amp;$P$19&amp;" "&amp;$Q$20&amp;" is more than Tested MSM"&amp;CHAR(10),""),IF(R60&gt;R59," * Positive MSM "&amp;$R$19&amp;" "&amp;$R$20&amp;" is more than Tested MSM"&amp;CHAR(10),""),IF(S60&gt;S59," * Positive MSM "&amp;$R$19&amp;" "&amp;$S$20&amp;" is more than Tested MSM"&amp;CHAR(10),""),IF(T60&gt;T59," * Positive MSM "&amp;$T$19&amp;" "&amp;$T$20&amp;" is more than Tested MSM"&amp;CHAR(10),""),IF(U60&gt;U59," * Positive MSM "&amp;$T$19&amp;" "&amp;$U$20&amp;" is more than Tested MSM"&amp;CHAR(10),""),IF(V60&gt;V59," * Positive MSM "&amp;$V$19&amp;" "&amp;$V$20&amp;" is more than Tested MSM"&amp;CHAR(10),""),IF(W60&gt;W59," * Positive MSM "&amp;$V$19&amp;" "&amp;$W$20&amp;" is more than Tested MSM"&amp;CHAR(10),""),IF(X60&gt;X59," * Positive MSM "&amp;$X$19&amp;" "&amp;$X$20&amp;" is more than Tested MSM"&amp;CHAR(10),""),IF(Y60&gt;Y59," * Positive MSM "&amp;$X$19&amp;" "&amp;$Y$20&amp;" is more than Tested MSM"&amp;CHAR(10),""),IF(Z60&gt;Z59," * Positive MSM "&amp;$Z$19&amp;" "&amp;$Z$20&amp;" is more than Tested MSM"&amp;CHAR(10),""),IF(AA60&gt;AA59," * Positive MSM "&amp;$Z$19&amp;" "&amp;$AA$20&amp;" is more than Tested MSM"&amp;CHAR(10),""))</f>
        <v/>
      </c>
      <c r="AD59" s="177"/>
      <c r="AE59" s="149"/>
      <c r="AF59" s="180"/>
      <c r="AG59" s="133">
        <v>58</v>
      </c>
    </row>
    <row r="60" spans="1:33" s="4" customFormat="1" ht="38.25" customHeight="1" thickBot="1" x14ac:dyDescent="0.3">
      <c r="A60" s="322"/>
      <c r="B60" s="288" t="s">
        <v>23</v>
      </c>
      <c r="C60" s="417" t="s">
        <v>161</v>
      </c>
      <c r="D60" s="120"/>
      <c r="E60" s="121"/>
      <c r="F60" s="120"/>
      <c r="G60" s="121"/>
      <c r="H60" s="120"/>
      <c r="I60" s="121"/>
      <c r="J60" s="120"/>
      <c r="K60" s="121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431"/>
      <c r="AB60" s="125">
        <f>SUM(J60:AA60)</f>
        <v>0</v>
      </c>
      <c r="AC60" s="153"/>
      <c r="AD60" s="177"/>
      <c r="AE60" s="149"/>
      <c r="AF60" s="180"/>
      <c r="AG60" s="133">
        <v>59</v>
      </c>
    </row>
    <row r="61" spans="1:33" s="4" customFormat="1" ht="38.25" customHeight="1" x14ac:dyDescent="0.25">
      <c r="A61" s="323" t="s">
        <v>113</v>
      </c>
      <c r="B61" s="289" t="s">
        <v>24</v>
      </c>
      <c r="C61" s="408" t="s">
        <v>162</v>
      </c>
      <c r="D61" s="50"/>
      <c r="E61" s="35"/>
      <c r="F61" s="50"/>
      <c r="G61" s="35"/>
      <c r="H61" s="50"/>
      <c r="I61" s="35"/>
      <c r="J61" s="50"/>
      <c r="K61" s="35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130"/>
      <c r="AB61" s="131">
        <f>SUM(D61:AA61)</f>
        <v>0</v>
      </c>
      <c r="AC61" s="157" t="str">
        <f>CONCATENATE(IF(D62&gt;D61," * Positive Mobile Service Modality "&amp;$D$19&amp;" "&amp;$D$20&amp;" is more than Tested Mobile Service Modality"&amp;CHAR(10),""),IF(E62&gt;E61," * Positive Mobile Service Modality "&amp;$D$19&amp;" "&amp;$E$20&amp;" is more than Tested Mobile Service Modality"&amp;CHAR(10),""),IF(F62&gt;F61," * Positive Mobile Service Modality "&amp;$F$19&amp;" "&amp;$F$20&amp;" is more than Tested Mobile Service Modality"&amp;CHAR(10),""),IF(G62&gt;G61," * Positive Mobile Service Modality "&amp;$F$19&amp;" "&amp;$G$20&amp;" is more than Tested Mobile Service Modality"&amp;CHAR(10),""),IF(H62&gt;H61," * Positive Mobile Service Modality "&amp;$H$19&amp;" "&amp;$H$20&amp;" is more than Tested Mobile Service Modality"&amp;CHAR(10),""),IF(I62&gt;I61," * Positive Mobile Service Modality "&amp;$H$19&amp;" "&amp;$I$20&amp;" is more than Tested Mobile Service Modality"&amp;CHAR(10),""),IF(J62&gt;J61," * Positive Mobile Service Modality "&amp;$J$19&amp;" "&amp;$J$20&amp;" is more than Tested Mobile Service Modality"&amp;CHAR(10),""),IF(K62&gt;K61," * Positive Mobile Service Modality "&amp;$J$19&amp;" "&amp;$K$20&amp;" is more than Tested Mobile Service Modality"&amp;CHAR(10),""),IF(L62&gt;L61," * Positive Mobile Service Modality "&amp;$L$19&amp;" "&amp;$L$20&amp;" is more than Tested Mobile Service Modality"&amp;CHAR(10),""),IF(M62&gt;M61," * Positive Mobile Service Modality "&amp;$L$19&amp;" "&amp;$M$20&amp;" is more than Tested Mobile Service Modality"&amp;CHAR(10),""),IF(N62&gt;N61," * Positive Mobile Service Modality "&amp;$N$19&amp;" "&amp;$N$20&amp;" is more than Tested Mobile Service Modality"&amp;CHAR(10),""),IF(O62&gt;O61," * Positive Mobile Service Modality "&amp;$N$19&amp;" "&amp;$O$20&amp;" is more than Tested Mobile Service Modality"&amp;CHAR(10),""),IF(P62&gt;P61," * Positive Mobile Service Modality "&amp;$P$19&amp;" "&amp;$P$20&amp;" is more than Tested Mobile Service Modality"&amp;CHAR(10),""),IF(Q62&gt;Q61," * Positive Mobile Service Modality "&amp;$P$19&amp;" "&amp;$Q$20&amp;" is more than Tested Mobile Service Modality"&amp;CHAR(10),""),IF(R62&gt;R61," * Positive Mobile Service Modality "&amp;$R$19&amp;" "&amp;$R$20&amp;" is more than Tested Mobile Service Modality"&amp;CHAR(10),""),IF(S62&gt;S61," * Positive Mobile Service Modality "&amp;$R$19&amp;" "&amp;$S$20&amp;" is more than Tested Mobile Service Modality"&amp;CHAR(10),""),IF(T62&gt;T61," * Positive Mobile Service Modality "&amp;$T$19&amp;" "&amp;$T$20&amp;" is more than Tested Mobile Service Modality"&amp;CHAR(10),""),IF(U62&gt;U61," * Positive Mobile Service Modality "&amp;$T$19&amp;" "&amp;$U$20&amp;" is more than Tested Mobile Service Modality"&amp;CHAR(10),""),IF(V62&gt;V61," * Positive Mobile Service Modality "&amp;$V$19&amp;" "&amp;$V$20&amp;" is more than Tested Mobile Service Modality"&amp;CHAR(10),""),IF(W62&gt;W61," * Positive Mobile Service Modality "&amp;$V$19&amp;" "&amp;$W$20&amp;" is more than Tested Mobile Service Modality"&amp;CHAR(10),""),IF(X62&gt;X61," * Positive Mobile Service Modality "&amp;$X$19&amp;" "&amp;$X$20&amp;" is more than Tested Mobile Service Modality"&amp;CHAR(10),""),IF(Y62&gt;Y61," * Positive Mobile Service Modality "&amp;$X$19&amp;" "&amp;$Y$20&amp;" is more than Tested Mobile Service Modality"&amp;CHAR(10),""),IF(Z62&gt;Z61," * Positive Mobile Service Modality "&amp;$Z$19&amp;" "&amp;$Z$20&amp;" is more than Tested Mobile Service Modality"&amp;CHAR(10),""),IF(AA62&gt;AA61," * Positive Mobile Service Modality "&amp;$Z$19&amp;" "&amp;$AA$20&amp;" is more than Tested Mobile Service Modality"&amp;CHAR(10),""))</f>
        <v/>
      </c>
      <c r="AD61" s="177"/>
      <c r="AE61" s="158"/>
      <c r="AF61" s="180"/>
      <c r="AG61" s="133">
        <v>60</v>
      </c>
    </row>
    <row r="62" spans="1:33" s="4" customFormat="1" ht="38.25" customHeight="1" thickBot="1" x14ac:dyDescent="0.3">
      <c r="A62" s="324"/>
      <c r="B62" s="288" t="s">
        <v>23</v>
      </c>
      <c r="C62" s="417" t="s">
        <v>163</v>
      </c>
      <c r="D62" s="120"/>
      <c r="E62" s="121"/>
      <c r="F62" s="120"/>
      <c r="G62" s="121"/>
      <c r="H62" s="120"/>
      <c r="I62" s="121"/>
      <c r="J62" s="120"/>
      <c r="K62" s="121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129"/>
      <c r="AB62" s="125">
        <f t="shared" ref="AB62:AB66" si="16">SUM(D62:AA62)</f>
        <v>0</v>
      </c>
      <c r="AC62" s="153"/>
      <c r="AD62" s="177"/>
      <c r="AE62" s="151"/>
      <c r="AF62" s="180"/>
      <c r="AG62" s="133">
        <v>61</v>
      </c>
    </row>
    <row r="63" spans="1:33" s="4" customFormat="1" ht="38.25" customHeight="1" x14ac:dyDescent="0.25">
      <c r="A63" s="323" t="s">
        <v>114</v>
      </c>
      <c r="B63" s="287" t="s">
        <v>24</v>
      </c>
      <c r="C63" s="408" t="s">
        <v>164</v>
      </c>
      <c r="D63" s="50"/>
      <c r="E63" s="35"/>
      <c r="F63" s="50"/>
      <c r="G63" s="35"/>
      <c r="H63" s="50"/>
      <c r="I63" s="35"/>
      <c r="J63" s="50"/>
      <c r="K63" s="35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32"/>
      <c r="AB63" s="123">
        <f t="shared" si="16"/>
        <v>0</v>
      </c>
      <c r="AC63" s="153" t="str">
        <f>CONCATENATE(IF(D64&gt;D63," * Positive VCT Service Modality "&amp;$D$19&amp;" "&amp;$D$20&amp;" is more than Tested VCT Service Modality"&amp;CHAR(10),""),IF(E64&gt;E63," * Positive VCT Service Modality "&amp;$D$19&amp;" "&amp;$E$20&amp;" is more than Tested VCT Service Modality"&amp;CHAR(10),""),IF(F64&gt;F63," * Positive VCT Service Modality "&amp;$F$19&amp;" "&amp;$F$20&amp;" is more than Tested VCT Service Modality"&amp;CHAR(10),""),IF(G64&gt;G63," * Positive VCT Service Modality "&amp;$F$19&amp;" "&amp;$G$20&amp;" is more than Tested VCT Service Modality"&amp;CHAR(10),""),IF(H64&gt;H63," * Positive VCT Service Modality "&amp;$H$19&amp;" "&amp;$H$20&amp;" is more than Tested VCT Service Modality"&amp;CHAR(10),""),IF(I64&gt;I63," * Positive VCT Service Modality "&amp;$H$19&amp;" "&amp;$I$20&amp;" is more than Tested VCT Service Modality"&amp;CHAR(10),""),IF(J64&gt;J63," * Positive VCT Service Modality "&amp;$J$19&amp;" "&amp;$J$20&amp;" is more than Tested VCT Service Modality"&amp;CHAR(10),""),IF(K64&gt;K63," * Positive VCT Service Modality "&amp;$J$19&amp;" "&amp;$K$20&amp;" is more than Tested VCT Service Modality"&amp;CHAR(10),""),IF(L64&gt;L63," * Positive VCT Service Modality "&amp;$L$19&amp;" "&amp;$L$20&amp;" is more than Tested VCT Service Modality"&amp;CHAR(10),""),IF(M64&gt;M63," * Positive VCT Service Modality "&amp;$L$19&amp;" "&amp;$M$20&amp;" is more than Tested VCT Service Modality"&amp;CHAR(10),""),IF(N64&gt;N63," * Positive VCT Service Modality "&amp;$N$19&amp;" "&amp;$N$20&amp;" is more than Tested VCT Service Modality"&amp;CHAR(10),""),IF(O64&gt;O63," * Positive VCT Service Modality "&amp;$N$19&amp;" "&amp;$O$20&amp;" is more than Tested VCT Service Modality"&amp;CHAR(10),""),IF(P64&gt;P63," * Positive VCT Service Modality "&amp;$P$19&amp;" "&amp;$P$20&amp;" is more than Tested VCT Service Modality"&amp;CHAR(10),""),IF(Q64&gt;Q63," * Positive VCT Service Modality "&amp;$P$19&amp;" "&amp;$Q$20&amp;" is more than Tested VCT Service Modality"&amp;CHAR(10),""),IF(R64&gt;R63," * Positive VCT Service Modality "&amp;$R$19&amp;" "&amp;$R$20&amp;" is more than Tested VCT Service Modality"&amp;CHAR(10),""),IF(S64&gt;S63," * Positive VCT Service Modality "&amp;$R$19&amp;" "&amp;$S$20&amp;" is more than Tested VCT Service Modality"&amp;CHAR(10),""),IF(T64&gt;T63," * Positive VCT Service Modality "&amp;$T$19&amp;" "&amp;$T$20&amp;" is more than Tested VCT Service Modality"&amp;CHAR(10),""),IF(U64&gt;U63," * Positive VCT Service Modality "&amp;$T$19&amp;" "&amp;$U$20&amp;" is more than Tested VCT Service Modality"&amp;CHAR(10),""),IF(V64&gt;V63," * Positive VCT Service Modality "&amp;$V$19&amp;" "&amp;$V$20&amp;" is more than Tested VCT Service Modality"&amp;CHAR(10),""),IF(W64&gt;W63," * Positive VCT Service Modality "&amp;$V$19&amp;" "&amp;$W$20&amp;" is more than Tested VCT Service Modality"&amp;CHAR(10),""),IF(X64&gt;X63," * Positive VCT Service Modality "&amp;$X$19&amp;" "&amp;$X$20&amp;" is more than Tested VCT Service Modality"&amp;CHAR(10),""),IF(Y64&gt;Y63," * Positive VCT Service Modality "&amp;$X$19&amp;" "&amp;$Y$20&amp;" is more than Tested VCT Service Modality"&amp;CHAR(10),""),IF(Z64&gt;Z63," * Positive VCT Service Modality "&amp;$Z$19&amp;" "&amp;$Z$20&amp;" is more than Tested VCT Service Modality"&amp;CHAR(10),""),IF(AA64&gt;AA63," * Positive VCT Service Modality "&amp;$Z$19&amp;" "&amp;$AA$20&amp;" is more than Tested VCT Service Modality"&amp;CHAR(10),""))</f>
        <v/>
      </c>
      <c r="AD63" s="177"/>
      <c r="AE63" s="149"/>
      <c r="AF63" s="180"/>
      <c r="AG63" s="133">
        <v>62</v>
      </c>
    </row>
    <row r="64" spans="1:33" s="4" customFormat="1" ht="38.25" customHeight="1" thickBot="1" x14ac:dyDescent="0.3">
      <c r="A64" s="324"/>
      <c r="B64" s="288" t="s">
        <v>23</v>
      </c>
      <c r="C64" s="417" t="s">
        <v>165</v>
      </c>
      <c r="D64" s="120"/>
      <c r="E64" s="121"/>
      <c r="F64" s="120"/>
      <c r="G64" s="121"/>
      <c r="H64" s="120"/>
      <c r="I64" s="121"/>
      <c r="J64" s="120"/>
      <c r="K64" s="12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433"/>
      <c r="AB64" s="125">
        <f t="shared" si="16"/>
        <v>0</v>
      </c>
      <c r="AC64" s="153"/>
      <c r="AD64" s="177"/>
      <c r="AE64" s="149"/>
      <c r="AF64" s="180"/>
      <c r="AG64" s="133">
        <v>63</v>
      </c>
    </row>
    <row r="65" spans="1:33" s="159" customFormat="1" ht="38.25" customHeight="1" x14ac:dyDescent="0.25">
      <c r="A65" s="325" t="s">
        <v>115</v>
      </c>
      <c r="B65" s="290" t="s">
        <v>24</v>
      </c>
      <c r="C65" s="408" t="s">
        <v>166</v>
      </c>
      <c r="D65" s="50"/>
      <c r="E65" s="35"/>
      <c r="F65" s="50"/>
      <c r="G65" s="35"/>
      <c r="H65" s="50"/>
      <c r="I65" s="35"/>
      <c r="J65" s="50"/>
      <c r="K65" s="3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434"/>
      <c r="AB65" s="123">
        <f t="shared" si="16"/>
        <v>0</v>
      </c>
      <c r="AC65" s="153" t="str">
        <f>CONCATENATE(IF(D66&gt;D65," *Positive  Other Service Modality "&amp;$D$19&amp;" "&amp;$D$20&amp;" is more than Tested Other Service Modality"&amp;CHAR(10),""),IF(E66&gt;E65," *Positive  Other Service Modality "&amp;$D$19&amp;" "&amp;$E$20&amp;" is more than Tested Other Service Modality"&amp;CHAR(10),""),IF(F66&gt;F65," *Positive  Other Service Modality "&amp;$F$19&amp;" "&amp;$F$20&amp;" is more than Tested Other Service Modality"&amp;CHAR(10),""),IF(G66&gt;G65," *Positive  Other Service Modality "&amp;$F$19&amp;" "&amp;$G$20&amp;" is more than Tested Other Service Modality"&amp;CHAR(10),""),IF(H66&gt;H65," *Positive  Other Service Modality "&amp;$H$19&amp;" "&amp;$H$20&amp;" is more than Tested Other Service Modality"&amp;CHAR(10),""),IF(I66&gt;I65," *Positive  Other Service Modality "&amp;$H$19&amp;" "&amp;$I$20&amp;" is more than Tested Other Service Modality"&amp;CHAR(10),""),IF(J66&gt;J65," *Positive  Other Service Modality "&amp;$J$19&amp;" "&amp;$J$20&amp;" is more than Tested Other Service Modality"&amp;CHAR(10),""),IF(K66&gt;K65," *Positive  Other Service Modality "&amp;$J$19&amp;" "&amp;$K$20&amp;" is more than Tested Other Service Modality"&amp;CHAR(10),""),IF(L66&gt;L65," *Positive  Other Service Modality "&amp;$L$19&amp;" "&amp;$L$20&amp;" is more than Tested Other Service Modality"&amp;CHAR(10),""),IF(M66&gt;M65," *Positive  Other Service Modality "&amp;$L$19&amp;" "&amp;$M$20&amp;" is more than Tested Other Service Modality"&amp;CHAR(10),""),IF(N66&gt;N65," *Positive  Other Service Modality "&amp;$N$19&amp;" "&amp;$N$20&amp;" is more than Tested Other Service Modality"&amp;CHAR(10),""),IF(O66&gt;O65," *Positive  Other Service Modality "&amp;$N$19&amp;" "&amp;$O$20&amp;" is more than Tested Other Service Modality"&amp;CHAR(10),""),IF(P66&gt;P65," *Positive  Other Service Modality "&amp;$P$19&amp;" "&amp;$P$20&amp;" is more than Tested Other Service Modality"&amp;CHAR(10),""),IF(Q66&gt;Q65," *Positive  Other Service Modality "&amp;$P$19&amp;" "&amp;$Q$20&amp;" is more than Tested Other Service Modality"&amp;CHAR(10),""),IF(R66&gt;R65," *Positive  Other Service Modality "&amp;$R$19&amp;" "&amp;$R$20&amp;" is more than Tested Other Service Modality"&amp;CHAR(10),""),IF(S66&gt;S65," *Positive  Other Service Modality "&amp;$R$19&amp;" "&amp;$S$20&amp;" is more than Tested Other Service Modality"&amp;CHAR(10),""),IF(T66&gt;T65," *Positive  Other Service Modality "&amp;$T$19&amp;" "&amp;$T$20&amp;" is more than Tested Other Service Modality"&amp;CHAR(10),""),IF(U66&gt;U65," *Positive  Other Service Modality "&amp;$T$19&amp;" "&amp;$U$20&amp;" is more than Tested Other Service Modality"&amp;CHAR(10),""),IF(V66&gt;V65," *Positive  Other Service Modality "&amp;$V$19&amp;" "&amp;$V$20&amp;" is more than Tested Other Service Modality"&amp;CHAR(10),""),IF(W66&gt;W65," *Positive  Other Service Modality "&amp;$V$19&amp;" "&amp;$W$20&amp;" is more than Tested Other Service Modality"&amp;CHAR(10),""),IF(X66&gt;X65," *Positive  Other Service Modality "&amp;$X$19&amp;" "&amp;$X$20&amp;" is more than Tested Other Service Modality"&amp;CHAR(10),""),IF(Y66&gt;Y65," *Positive  Other Service Modality "&amp;$X$19&amp;" "&amp;$Y$20&amp;" is more than Tested Other Service Modality"&amp;CHAR(10),""),IF(Z66&gt;Z65," *Positive  Other Service Modality "&amp;$Z$19&amp;" "&amp;$Z$20&amp;" is more than Tested Other Service Modality"&amp;CHAR(10),""),IF(AA66&gt;AA65," *Positive  Other Service Modality "&amp;$Z$19&amp;" "&amp;$AA$20&amp;" is more than Tested Other Service Modality"&amp;CHAR(10),""))</f>
        <v/>
      </c>
      <c r="AD65" s="177"/>
      <c r="AE65" s="149"/>
      <c r="AF65" s="180"/>
      <c r="AG65" s="133">
        <v>64</v>
      </c>
    </row>
    <row r="66" spans="1:33" s="159" customFormat="1" ht="38.25" customHeight="1" thickBot="1" x14ac:dyDescent="0.3">
      <c r="A66" s="326"/>
      <c r="B66" s="291" t="s">
        <v>23</v>
      </c>
      <c r="C66" s="417" t="s">
        <v>167</v>
      </c>
      <c r="D66" s="120"/>
      <c r="E66" s="121"/>
      <c r="F66" s="120"/>
      <c r="G66" s="121"/>
      <c r="H66" s="120"/>
      <c r="I66" s="121"/>
      <c r="J66" s="120"/>
      <c r="K66" s="121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435"/>
      <c r="AB66" s="125">
        <f t="shared" si="16"/>
        <v>0</v>
      </c>
      <c r="AC66" s="153"/>
      <c r="AD66" s="178"/>
      <c r="AE66" s="149"/>
      <c r="AF66" s="181"/>
      <c r="AG66" s="133">
        <v>65</v>
      </c>
    </row>
    <row r="67" spans="1:33" s="4" customFormat="1" ht="38.25" customHeight="1" thickBot="1" x14ac:dyDescent="0.3">
      <c r="A67" s="231" t="s">
        <v>125</v>
      </c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3"/>
      <c r="AG67" s="133">
        <v>66</v>
      </c>
    </row>
    <row r="68" spans="1:33" s="4" customFormat="1" ht="27" hidden="1" customHeight="1" thickBot="1" x14ac:dyDescent="0.3">
      <c r="A68" s="285" t="s">
        <v>17</v>
      </c>
      <c r="B68" s="285" t="s">
        <v>26</v>
      </c>
      <c r="C68" s="349" t="s">
        <v>25</v>
      </c>
      <c r="D68" s="213" t="s">
        <v>0</v>
      </c>
      <c r="E68" s="213"/>
      <c r="F68" s="213" t="s">
        <v>1</v>
      </c>
      <c r="G68" s="213"/>
      <c r="H68" s="213" t="s">
        <v>2</v>
      </c>
      <c r="I68" s="213"/>
      <c r="J68" s="213" t="s">
        <v>3</v>
      </c>
      <c r="K68" s="213"/>
      <c r="L68" s="208" t="s">
        <v>4</v>
      </c>
      <c r="M68" s="209"/>
      <c r="N68" s="208" t="s">
        <v>5</v>
      </c>
      <c r="O68" s="209"/>
      <c r="P68" s="208" t="s">
        <v>6</v>
      </c>
      <c r="Q68" s="209"/>
      <c r="R68" s="208" t="s">
        <v>7</v>
      </c>
      <c r="S68" s="209"/>
      <c r="T68" s="208" t="s">
        <v>8</v>
      </c>
      <c r="U68" s="209"/>
      <c r="V68" s="208" t="s">
        <v>14</v>
      </c>
      <c r="W68" s="209"/>
      <c r="X68" s="208" t="s">
        <v>15</v>
      </c>
      <c r="Y68" s="209"/>
      <c r="Z68" s="208" t="s">
        <v>9</v>
      </c>
      <c r="AA68" s="209"/>
      <c r="AB68" s="204" t="s">
        <v>12</v>
      </c>
      <c r="AC68" s="206" t="s">
        <v>27</v>
      </c>
      <c r="AD68" s="200" t="s">
        <v>32</v>
      </c>
      <c r="AE68" s="198" t="s">
        <v>33</v>
      </c>
      <c r="AF68" s="198" t="s">
        <v>33</v>
      </c>
      <c r="AG68" s="133">
        <v>67</v>
      </c>
    </row>
    <row r="69" spans="1:33" s="4" customFormat="1" ht="27" hidden="1" customHeight="1" thickBot="1" x14ac:dyDescent="0.3">
      <c r="A69" s="286"/>
      <c r="B69" s="286"/>
      <c r="C69" s="351"/>
      <c r="D69" s="14" t="s">
        <v>10</v>
      </c>
      <c r="E69" s="14" t="s">
        <v>11</v>
      </c>
      <c r="F69" s="14" t="s">
        <v>10</v>
      </c>
      <c r="G69" s="14" t="s">
        <v>11</v>
      </c>
      <c r="H69" s="14" t="s">
        <v>10</v>
      </c>
      <c r="I69" s="14" t="s">
        <v>11</v>
      </c>
      <c r="J69" s="14" t="s">
        <v>10</v>
      </c>
      <c r="K69" s="14" t="s">
        <v>11</v>
      </c>
      <c r="L69" s="14" t="s">
        <v>10</v>
      </c>
      <c r="M69" s="14" t="s">
        <v>11</v>
      </c>
      <c r="N69" s="14" t="s">
        <v>10</v>
      </c>
      <c r="O69" s="14" t="s">
        <v>11</v>
      </c>
      <c r="P69" s="14" t="s">
        <v>10</v>
      </c>
      <c r="Q69" s="14" t="s">
        <v>11</v>
      </c>
      <c r="R69" s="14" t="s">
        <v>10</v>
      </c>
      <c r="S69" s="14" t="s">
        <v>11</v>
      </c>
      <c r="T69" s="14" t="s">
        <v>10</v>
      </c>
      <c r="U69" s="14" t="s">
        <v>11</v>
      </c>
      <c r="V69" s="14" t="s">
        <v>10</v>
      </c>
      <c r="W69" s="14" t="s">
        <v>11</v>
      </c>
      <c r="X69" s="14" t="s">
        <v>10</v>
      </c>
      <c r="Y69" s="14" t="s">
        <v>11</v>
      </c>
      <c r="Z69" s="14" t="s">
        <v>10</v>
      </c>
      <c r="AA69" s="14" t="s">
        <v>11</v>
      </c>
      <c r="AB69" s="205"/>
      <c r="AC69" s="191"/>
      <c r="AD69" s="201"/>
      <c r="AE69" s="193"/>
      <c r="AF69" s="199"/>
      <c r="AG69" s="133">
        <v>68</v>
      </c>
    </row>
    <row r="70" spans="1:33" s="4" customFormat="1" ht="38.25" customHeight="1" x14ac:dyDescent="0.25">
      <c r="A70" s="323" t="s">
        <v>116</v>
      </c>
      <c r="B70" s="295" t="s">
        <v>148</v>
      </c>
      <c r="C70" s="408" t="s">
        <v>119</v>
      </c>
      <c r="D70" s="50"/>
      <c r="E70" s="35"/>
      <c r="F70" s="50"/>
      <c r="G70" s="35"/>
      <c r="H70" s="50"/>
      <c r="I70" s="35"/>
      <c r="J70" s="50"/>
      <c r="K70" s="35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127"/>
      <c r="AB70" s="123">
        <f>SUM(D70:AA70)</f>
        <v>0</v>
      </c>
      <c r="AC70" s="157" t="str">
        <f>CONCATENATE(IF(D71&gt;D70," * Accepted Index Testing "&amp;$D$19&amp;" "&amp;$D$20&amp;" is more than Offered Index Testing"&amp;CHAR(10),""),IF(E71&gt;E70," * Accepted Index Testing "&amp;$D$19&amp;" "&amp;$E$20&amp;" is more than Offered Index Testing"&amp;CHAR(10),""),IF(F71&gt;F70," * Accepted Index Testing "&amp;$F$19&amp;" "&amp;$F$20&amp;" is more than Offered Index Testing"&amp;CHAR(10),""),IF(G71&gt;G70," * Accepted Index Testing "&amp;$F$19&amp;" "&amp;$G$20&amp;" is more than Offered Index Testing"&amp;CHAR(10),""),IF(H71&gt;H70," * Accepted Index Testing "&amp;$H$19&amp;" "&amp;$H$20&amp;" is more than Offered Index Testing"&amp;CHAR(10),""),IF(I71&gt;I70," * Accepted Index Testing "&amp;$H$19&amp;" "&amp;$I$20&amp;" is more than Offered Index Testing"&amp;CHAR(10),""),IF(J71&gt;J70," * Accepted Index Testing "&amp;$J$19&amp;" "&amp;$J$20&amp;" is more than Offered Index Testing"&amp;CHAR(10),""),IF(K71&gt;K70," * Accepted Index Testing "&amp;$J$19&amp;" "&amp;$K$20&amp;" is more than Offered Index Testing"&amp;CHAR(10),""),IF(L71&gt;L70," * Accepted Index Testing "&amp;$L$19&amp;" "&amp;$L$20&amp;" is more than Offered Index Testing"&amp;CHAR(10),""),IF(M71&gt;M70," * Accepted Index Testing "&amp;$L$19&amp;" "&amp;$M$20&amp;" is more than Offered Index Testing"&amp;CHAR(10),""),IF(N71&gt;N70," * Accepted Index Testing "&amp;$N$19&amp;" "&amp;$N$20&amp;" is more than Offered Index Testing"&amp;CHAR(10),""),IF(O71&gt;O70," * Accepted Index Testing "&amp;$N$19&amp;" "&amp;$O$20&amp;" is more than Offered Index Testing"&amp;CHAR(10),""),IF(P71&gt;P70," * Accepted Index Testing "&amp;$P$19&amp;" "&amp;$P$20&amp;" is more than Offered Index Testing"&amp;CHAR(10),""),IF(Q71&gt;Q70," * Accepted Index Testing "&amp;$P$19&amp;" "&amp;$Q$20&amp;" is more than Offered Index Testing"&amp;CHAR(10),""),IF(R71&gt;R70," * Accepted Index Testing "&amp;$R$19&amp;" "&amp;$R$20&amp;" is more than Offered Index Testing"&amp;CHAR(10),""),IF(S71&gt;S70," * Accepted Index Testing "&amp;$R$19&amp;" "&amp;$S$20&amp;" is more than Offered Index Testing"&amp;CHAR(10),""),IF(T71&gt;T70," * Accepted Index Testing "&amp;$T$19&amp;" "&amp;$T$20&amp;" is more than Offered Index Testing"&amp;CHAR(10),""),IF(U71&gt;U70," * Accepted Index Testing "&amp;$T$19&amp;" "&amp;$U$20&amp;" is more than Offered Index Testing"&amp;CHAR(10),""),IF(V71&gt;V70," * Accepted Index Testing "&amp;$V$19&amp;" "&amp;$V$20&amp;" is more than Offered Index Testing"&amp;CHAR(10),""),IF(W71&gt;W70," * Accepted Index Testing "&amp;$V$19&amp;" "&amp;$W$20&amp;" is more than Offered Index Testing"&amp;CHAR(10),""),IF(X71&gt;X70," * Accepted Index Testing "&amp;$X$19&amp;" "&amp;$X$20&amp;" is more than Offered Index Testing"&amp;CHAR(10),""),IF(Y71&gt;Y70," * Accepted Index Testing "&amp;$X$19&amp;" "&amp;$Y$20&amp;" is more than Offered Index Testing"&amp;CHAR(10),""),IF(Z71&gt;Z70," * Accepted Index Testing "&amp;$Z$19&amp;" "&amp;$Z$20&amp;" is more than Offered Index Testing"&amp;CHAR(10),""),IF(AA71&gt;AA70," * Accepted Index Testing "&amp;$Z$19&amp;" "&amp;$AA$20&amp;" is more than Offered Index Testing"&amp;CHAR(10),""))</f>
        <v/>
      </c>
      <c r="AD70" s="176" t="str">
        <f>CONCATENATE(AC70,AC71,AC72,AC73,AC74,AC75)</f>
        <v/>
      </c>
      <c r="AE70" s="148"/>
      <c r="AF70" s="179" t="str">
        <f>CONCATENATE(AE70,AE71,AE72,AE75,AE79,AE80,AE81,AE84,AE85,AE86,AE87,AE88,AE89,AE92,AE93)</f>
        <v/>
      </c>
      <c r="AG70" s="133">
        <v>69</v>
      </c>
    </row>
    <row r="71" spans="1:33" s="4" customFormat="1" ht="38.25" customHeight="1" x14ac:dyDescent="0.25">
      <c r="A71" s="327"/>
      <c r="B71" s="296" t="s">
        <v>147</v>
      </c>
      <c r="C71" s="416" t="s">
        <v>120</v>
      </c>
      <c r="D71" s="49"/>
      <c r="E71" s="34"/>
      <c r="F71" s="49"/>
      <c r="G71" s="34"/>
      <c r="H71" s="49"/>
      <c r="I71" s="34"/>
      <c r="J71" s="49"/>
      <c r="K71" s="34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128"/>
      <c r="AB71" s="124">
        <f t="shared" ref="AB71:AB93" si="17">SUM(D71:AA71)</f>
        <v>0</v>
      </c>
      <c r="AC71" s="153"/>
      <c r="AD71" s="177"/>
      <c r="AE71" s="149"/>
      <c r="AF71" s="180"/>
      <c r="AG71" s="133">
        <v>70</v>
      </c>
    </row>
    <row r="72" spans="1:33" s="4" customFormat="1" ht="38.25" customHeight="1" x14ac:dyDescent="0.25">
      <c r="A72" s="327"/>
      <c r="B72" s="296" t="s">
        <v>118</v>
      </c>
      <c r="C72" s="416" t="s">
        <v>121</v>
      </c>
      <c r="D72" s="49"/>
      <c r="E72" s="34"/>
      <c r="F72" s="49"/>
      <c r="G72" s="34"/>
      <c r="H72" s="49"/>
      <c r="I72" s="34"/>
      <c r="J72" s="49"/>
      <c r="K72" s="34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128"/>
      <c r="AB72" s="124">
        <f t="shared" si="17"/>
        <v>0</v>
      </c>
      <c r="AC72" s="153"/>
      <c r="AD72" s="177"/>
      <c r="AE72" s="149"/>
      <c r="AF72" s="180"/>
      <c r="AG72" s="133">
        <v>71</v>
      </c>
    </row>
    <row r="73" spans="1:33" s="4" customFormat="1" ht="38.25" customHeight="1" x14ac:dyDescent="0.25">
      <c r="A73" s="327"/>
      <c r="B73" s="296" t="s">
        <v>117</v>
      </c>
      <c r="C73" s="416" t="s">
        <v>122</v>
      </c>
      <c r="D73" s="49"/>
      <c r="E73" s="34"/>
      <c r="F73" s="49"/>
      <c r="G73" s="34"/>
      <c r="H73" s="49"/>
      <c r="I73" s="34"/>
      <c r="J73" s="49"/>
      <c r="K73" s="34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128"/>
      <c r="AB73" s="124">
        <f t="shared" si="17"/>
        <v>0</v>
      </c>
      <c r="AC73" s="153"/>
      <c r="AD73" s="177"/>
      <c r="AE73" s="149"/>
      <c r="AF73" s="180"/>
      <c r="AG73" s="133">
        <v>72</v>
      </c>
    </row>
    <row r="74" spans="1:33" s="4" customFormat="1" ht="38.25" customHeight="1" x14ac:dyDescent="0.25">
      <c r="A74" s="327"/>
      <c r="B74" s="296" t="s">
        <v>24</v>
      </c>
      <c r="C74" s="416" t="s">
        <v>123</v>
      </c>
      <c r="D74" s="49"/>
      <c r="E74" s="34"/>
      <c r="F74" s="49"/>
      <c r="G74" s="34"/>
      <c r="H74" s="49"/>
      <c r="I74" s="34"/>
      <c r="J74" s="49"/>
      <c r="K74" s="34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128"/>
      <c r="AB74" s="124">
        <f t="shared" si="17"/>
        <v>0</v>
      </c>
      <c r="AC74" s="153" t="str">
        <f>CONCATENATE(IF(D75&gt;D74," * Positive HTS_INDEX "&amp;$D$19&amp;" "&amp;$D$20&amp;" is more than Tested HTS_INDEX"&amp;CHAR(10),""),IF(E75&gt;E74," * Positive HTS_INDEX "&amp;$D$19&amp;" "&amp;$E$20&amp;" is more than Tested HTS_INDEX"&amp;CHAR(10),""),IF(F75&gt;F74," * Positive HTS_INDEX "&amp;$F$19&amp;" "&amp;$F$20&amp;" is more than Tested HTS_INDEX"&amp;CHAR(10),""),IF(G75&gt;G74," * Positive HTS_INDEX "&amp;$F$19&amp;" "&amp;$G$20&amp;" is more than Tested HTS_INDEX"&amp;CHAR(10),""),IF(H75&gt;H74," * Positive HTS_INDEX "&amp;$H$19&amp;" "&amp;$H$20&amp;" is more than Tested HTS_INDEX"&amp;CHAR(10),""),IF(I75&gt;I74," * Positive HTS_INDEX "&amp;$H$19&amp;" "&amp;$I$20&amp;" is more than Tested HTS_INDEX"&amp;CHAR(10),""),IF(J75&gt;J74," * Positive HTS_INDEX "&amp;$J$19&amp;" "&amp;$J$20&amp;" is more than Tested HTS_INDEX"&amp;CHAR(10),""),IF(K75&gt;K74," * Positive HTS_INDEX "&amp;$J$19&amp;" "&amp;$K$20&amp;" is more than Tested HTS_INDEX"&amp;CHAR(10),""),IF(L75&gt;L74," * Positive HTS_INDEX "&amp;$L$19&amp;" "&amp;$L$20&amp;" is more than Tested HTS_INDEX"&amp;CHAR(10),""),IF(M75&gt;M74," * Positive HTS_INDEX "&amp;$L$19&amp;" "&amp;$M$20&amp;" is more than Tested HTS_INDEX"&amp;CHAR(10),""),IF(N75&gt;N74," * Positive HTS_INDEX "&amp;$N$19&amp;" "&amp;$N$20&amp;" is more than Tested HTS_INDEX"&amp;CHAR(10),""),IF(O75&gt;O74," * Positive HTS_INDEX "&amp;$N$19&amp;" "&amp;$O$20&amp;" is more than Tested HTS_INDEX"&amp;CHAR(10),""),IF(P75&gt;P74," * Positive HTS_INDEX "&amp;$P$19&amp;" "&amp;$P$20&amp;" is more than Tested HTS_INDEX"&amp;CHAR(10),""),IF(Q75&gt;Q74," * Positive HTS_INDEX "&amp;$P$19&amp;" "&amp;$Q$20&amp;" is more than Tested HTS_INDEX"&amp;CHAR(10),""),IF(R75&gt;R74," * Positive HTS_INDEX "&amp;$R$19&amp;" "&amp;$R$20&amp;" is more than Tested HTS_INDEX"&amp;CHAR(10),""),IF(S75&gt;S74," * Positive HTS_INDEX "&amp;$R$19&amp;" "&amp;$S$20&amp;" is more than Tested HTS_INDEX"&amp;CHAR(10),""),IF(T75&gt;T74," * Positive HTS_INDEX "&amp;$T$19&amp;" "&amp;$T$20&amp;" is more than Tested HTS_INDEX"&amp;CHAR(10),""),IF(U75&gt;U74," * Positive HTS_INDEX "&amp;$T$19&amp;" "&amp;$U$20&amp;" is more than Tested HTS_INDEX"&amp;CHAR(10),""),IF(V75&gt;V74," * Positive HTS_INDEX "&amp;$V$19&amp;" "&amp;$V$20&amp;" is more than Tested HTS_INDEX"&amp;CHAR(10),""),IF(W75&gt;W74," * Positive HTS_INDEX "&amp;$V$19&amp;" "&amp;$W$20&amp;" is more than Tested HTS_INDEX"&amp;CHAR(10),""),IF(X75&gt;X74," * Positive HTS_INDEX "&amp;$X$19&amp;" "&amp;$X$20&amp;" is more than Tested HTS_INDEX"&amp;CHAR(10),""),IF(Y75&gt;Y74," * Positive HTS_INDEX "&amp;$X$19&amp;" "&amp;$Y$20&amp;" is more than Tested HTS_INDEX"&amp;CHAR(10),""),IF(Z75&gt;Z74," * Positive HTS_INDEX "&amp;$Z$19&amp;" "&amp;$Z$20&amp;" is more than Tested HTS_INDEX"&amp;CHAR(10),""),IF(AA75&gt;AA74," * Positive HTS_INDEX "&amp;$Z$19&amp;" "&amp;$AA$20&amp;" is more than Tested HTS_INDEX"&amp;CHAR(10),""))</f>
        <v/>
      </c>
      <c r="AD74" s="177"/>
      <c r="AE74" s="149"/>
      <c r="AF74" s="180"/>
      <c r="AG74" s="133">
        <v>73</v>
      </c>
    </row>
    <row r="75" spans="1:33" s="4" customFormat="1" ht="38.25" customHeight="1" thickBot="1" x14ac:dyDescent="0.3">
      <c r="A75" s="324"/>
      <c r="B75" s="427" t="s">
        <v>23</v>
      </c>
      <c r="C75" s="417" t="s">
        <v>124</v>
      </c>
      <c r="D75" s="120"/>
      <c r="E75" s="121"/>
      <c r="F75" s="120"/>
      <c r="G75" s="121"/>
      <c r="H75" s="120"/>
      <c r="I75" s="121"/>
      <c r="J75" s="120"/>
      <c r="K75" s="121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129"/>
      <c r="AB75" s="125">
        <f t="shared" si="17"/>
        <v>0</v>
      </c>
      <c r="AC75" s="153"/>
      <c r="AD75" s="178"/>
      <c r="AE75" s="149"/>
      <c r="AF75" s="181"/>
      <c r="AG75" s="133">
        <v>74</v>
      </c>
    </row>
    <row r="76" spans="1:33" s="4" customFormat="1" ht="38.25" customHeight="1" thickBot="1" x14ac:dyDescent="0.3">
      <c r="A76" s="182" t="s">
        <v>151</v>
      </c>
      <c r="B76" s="183"/>
      <c r="C76" s="214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4"/>
      <c r="AG76" s="133">
        <v>75</v>
      </c>
    </row>
    <row r="77" spans="1:33" s="4" customFormat="1" ht="30.75" hidden="1" customHeight="1" thickBot="1" x14ac:dyDescent="0.3">
      <c r="A77" s="294" t="s">
        <v>17</v>
      </c>
      <c r="B77" s="294" t="s">
        <v>26</v>
      </c>
      <c r="C77" s="351" t="s">
        <v>25</v>
      </c>
      <c r="D77" s="185" t="s">
        <v>0</v>
      </c>
      <c r="E77" s="185"/>
      <c r="F77" s="185" t="s">
        <v>1</v>
      </c>
      <c r="G77" s="185"/>
      <c r="H77" s="185" t="s">
        <v>2</v>
      </c>
      <c r="I77" s="185"/>
      <c r="J77" s="185" t="s">
        <v>3</v>
      </c>
      <c r="K77" s="185"/>
      <c r="L77" s="186" t="s">
        <v>4</v>
      </c>
      <c r="M77" s="187"/>
      <c r="N77" s="186" t="s">
        <v>5</v>
      </c>
      <c r="O77" s="187"/>
      <c r="P77" s="186" t="s">
        <v>6</v>
      </c>
      <c r="Q77" s="187"/>
      <c r="R77" s="186" t="s">
        <v>7</v>
      </c>
      <c r="S77" s="187"/>
      <c r="T77" s="186" t="s">
        <v>8</v>
      </c>
      <c r="U77" s="187"/>
      <c r="V77" s="186" t="s">
        <v>14</v>
      </c>
      <c r="W77" s="187"/>
      <c r="X77" s="186" t="s">
        <v>15</v>
      </c>
      <c r="Y77" s="187"/>
      <c r="Z77" s="186" t="s">
        <v>9</v>
      </c>
      <c r="AA77" s="187"/>
      <c r="AB77" s="188" t="s">
        <v>12</v>
      </c>
      <c r="AC77" s="190" t="s">
        <v>27</v>
      </c>
      <c r="AD77" s="140"/>
      <c r="AE77" s="192" t="s">
        <v>33</v>
      </c>
      <c r="AF77" s="141"/>
      <c r="AG77" s="133">
        <v>76</v>
      </c>
    </row>
    <row r="78" spans="1:33" s="4" customFormat="1" ht="30.75" hidden="1" customHeight="1" thickBot="1" x14ac:dyDescent="0.3">
      <c r="A78" s="286"/>
      <c r="B78" s="286"/>
      <c r="C78" s="351"/>
      <c r="D78" s="14" t="s">
        <v>10</v>
      </c>
      <c r="E78" s="14" t="s">
        <v>11</v>
      </c>
      <c r="F78" s="14" t="s">
        <v>10</v>
      </c>
      <c r="G78" s="14" t="s">
        <v>11</v>
      </c>
      <c r="H78" s="14" t="s">
        <v>10</v>
      </c>
      <c r="I78" s="14" t="s">
        <v>11</v>
      </c>
      <c r="J78" s="14" t="s">
        <v>10</v>
      </c>
      <c r="K78" s="14" t="s">
        <v>11</v>
      </c>
      <c r="L78" s="14" t="s">
        <v>10</v>
      </c>
      <c r="M78" s="14" t="s">
        <v>11</v>
      </c>
      <c r="N78" s="14" t="s">
        <v>10</v>
      </c>
      <c r="O78" s="14" t="s">
        <v>11</v>
      </c>
      <c r="P78" s="14" t="s">
        <v>10</v>
      </c>
      <c r="Q78" s="14" t="s">
        <v>11</v>
      </c>
      <c r="R78" s="14" t="s">
        <v>10</v>
      </c>
      <c r="S78" s="14" t="s">
        <v>11</v>
      </c>
      <c r="T78" s="14" t="s">
        <v>10</v>
      </c>
      <c r="U78" s="14" t="s">
        <v>11</v>
      </c>
      <c r="V78" s="14" t="s">
        <v>10</v>
      </c>
      <c r="W78" s="14" t="s">
        <v>11</v>
      </c>
      <c r="X78" s="14" t="s">
        <v>10</v>
      </c>
      <c r="Y78" s="14" t="s">
        <v>11</v>
      </c>
      <c r="Z78" s="14" t="s">
        <v>10</v>
      </c>
      <c r="AA78" s="14" t="s">
        <v>11</v>
      </c>
      <c r="AB78" s="189"/>
      <c r="AC78" s="191"/>
      <c r="AD78" s="140"/>
      <c r="AE78" s="193"/>
      <c r="AF78" s="141"/>
      <c r="AG78" s="133">
        <v>77</v>
      </c>
    </row>
    <row r="79" spans="1:33" s="4" customFormat="1" ht="38.25" customHeight="1" x14ac:dyDescent="0.25">
      <c r="A79" s="328" t="s">
        <v>126</v>
      </c>
      <c r="B79" s="428" t="s">
        <v>149</v>
      </c>
      <c r="C79" s="408" t="s">
        <v>132</v>
      </c>
      <c r="D79" s="429">
        <f t="shared" ref="D79:K79" si="18">SUM(D81:D85)</f>
        <v>0</v>
      </c>
      <c r="E79" s="142">
        <f t="shared" si="18"/>
        <v>0</v>
      </c>
      <c r="F79" s="142">
        <f t="shared" si="18"/>
        <v>0</v>
      </c>
      <c r="G79" s="142">
        <f t="shared" si="18"/>
        <v>0</v>
      </c>
      <c r="H79" s="142">
        <f t="shared" si="18"/>
        <v>0</v>
      </c>
      <c r="I79" s="142">
        <f t="shared" si="18"/>
        <v>0</v>
      </c>
      <c r="J79" s="142">
        <f t="shared" si="18"/>
        <v>0</v>
      </c>
      <c r="K79" s="142">
        <f t="shared" si="18"/>
        <v>0</v>
      </c>
      <c r="L79" s="142">
        <f>SUM(L81:L85)</f>
        <v>0</v>
      </c>
      <c r="M79" s="142">
        <f t="shared" ref="M79:AA79" si="19">SUM(M81:M85)</f>
        <v>0</v>
      </c>
      <c r="N79" s="142">
        <f t="shared" si="19"/>
        <v>0</v>
      </c>
      <c r="O79" s="142">
        <f t="shared" si="19"/>
        <v>0</v>
      </c>
      <c r="P79" s="142">
        <f t="shared" si="19"/>
        <v>0</v>
      </c>
      <c r="Q79" s="142">
        <f t="shared" si="19"/>
        <v>0</v>
      </c>
      <c r="R79" s="142">
        <f t="shared" si="19"/>
        <v>0</v>
      </c>
      <c r="S79" s="142">
        <f t="shared" si="19"/>
        <v>0</v>
      </c>
      <c r="T79" s="142">
        <f t="shared" si="19"/>
        <v>0</v>
      </c>
      <c r="U79" s="142">
        <f t="shared" si="19"/>
        <v>0</v>
      </c>
      <c r="V79" s="142">
        <f t="shared" si="19"/>
        <v>0</v>
      </c>
      <c r="W79" s="142">
        <f t="shared" si="19"/>
        <v>0</v>
      </c>
      <c r="X79" s="142">
        <f t="shared" si="19"/>
        <v>0</v>
      </c>
      <c r="Y79" s="142">
        <f t="shared" si="19"/>
        <v>0</v>
      </c>
      <c r="Z79" s="142">
        <f t="shared" si="19"/>
        <v>0</v>
      </c>
      <c r="AA79" s="143">
        <f t="shared" si="19"/>
        <v>0</v>
      </c>
      <c r="AB79" s="123">
        <f t="shared" si="17"/>
        <v>0</v>
      </c>
      <c r="AC79" s="157"/>
      <c r="AD79" s="177"/>
      <c r="AE79" s="149"/>
      <c r="AF79" s="180"/>
      <c r="AG79" s="133">
        <v>78</v>
      </c>
    </row>
    <row r="80" spans="1:33" s="4" customFormat="1" ht="38.25" customHeight="1" thickBot="1" x14ac:dyDescent="0.3">
      <c r="A80" s="329"/>
      <c r="B80" s="427" t="s">
        <v>150</v>
      </c>
      <c r="C80" s="417" t="s">
        <v>133</v>
      </c>
      <c r="D80" s="145">
        <f t="shared" ref="D80:K80" si="20">SUM(D86:D90)</f>
        <v>0</v>
      </c>
      <c r="E80" s="87">
        <f t="shared" si="20"/>
        <v>0</v>
      </c>
      <c r="F80" s="87">
        <f t="shared" si="20"/>
        <v>0</v>
      </c>
      <c r="G80" s="87">
        <f t="shared" si="20"/>
        <v>0</v>
      </c>
      <c r="H80" s="87">
        <f t="shared" si="20"/>
        <v>0</v>
      </c>
      <c r="I80" s="87">
        <f t="shared" si="20"/>
        <v>0</v>
      </c>
      <c r="J80" s="87">
        <f t="shared" si="20"/>
        <v>0</v>
      </c>
      <c r="K80" s="87">
        <f t="shared" si="20"/>
        <v>0</v>
      </c>
      <c r="L80" s="87">
        <f>SUM(L86:L90)</f>
        <v>0</v>
      </c>
      <c r="M80" s="87">
        <f t="shared" ref="M80:AA80" si="21">SUM(M86:M90)</f>
        <v>0</v>
      </c>
      <c r="N80" s="87">
        <f t="shared" si="21"/>
        <v>0</v>
      </c>
      <c r="O80" s="87">
        <f t="shared" si="21"/>
        <v>0</v>
      </c>
      <c r="P80" s="87">
        <f t="shared" si="21"/>
        <v>0</v>
      </c>
      <c r="Q80" s="87">
        <f t="shared" si="21"/>
        <v>0</v>
      </c>
      <c r="R80" s="87">
        <f t="shared" si="21"/>
        <v>0</v>
      </c>
      <c r="S80" s="87">
        <f t="shared" si="21"/>
        <v>0</v>
      </c>
      <c r="T80" s="87">
        <f t="shared" si="21"/>
        <v>0</v>
      </c>
      <c r="U80" s="87">
        <f t="shared" si="21"/>
        <v>0</v>
      </c>
      <c r="V80" s="87">
        <f t="shared" si="21"/>
        <v>0</v>
      </c>
      <c r="W80" s="87">
        <f t="shared" si="21"/>
        <v>0</v>
      </c>
      <c r="X80" s="87">
        <f t="shared" si="21"/>
        <v>0</v>
      </c>
      <c r="Y80" s="87">
        <f t="shared" si="21"/>
        <v>0</v>
      </c>
      <c r="Z80" s="87">
        <f t="shared" si="21"/>
        <v>0</v>
      </c>
      <c r="AA80" s="122">
        <f t="shared" si="21"/>
        <v>0</v>
      </c>
      <c r="AB80" s="144">
        <f t="shared" si="17"/>
        <v>0</v>
      </c>
      <c r="AC80" s="160"/>
      <c r="AD80" s="177"/>
      <c r="AE80" s="149"/>
      <c r="AF80" s="180"/>
      <c r="AG80" s="133">
        <v>79</v>
      </c>
    </row>
    <row r="81" spans="1:33" s="4" customFormat="1" ht="38.25" customHeight="1" x14ac:dyDescent="0.25">
      <c r="A81" s="292" t="s">
        <v>78</v>
      </c>
      <c r="B81" s="295" t="s">
        <v>128</v>
      </c>
      <c r="C81" s="416" t="s">
        <v>134</v>
      </c>
      <c r="D81" s="50"/>
      <c r="E81" s="35"/>
      <c r="F81" s="50"/>
      <c r="G81" s="35"/>
      <c r="H81" s="50"/>
      <c r="I81" s="35"/>
      <c r="J81" s="50"/>
      <c r="K81" s="35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127"/>
      <c r="AB81" s="123">
        <f t="shared" si="17"/>
        <v>0</v>
      </c>
      <c r="AC81" s="161"/>
      <c r="AD81" s="177"/>
      <c r="AE81" s="149"/>
      <c r="AF81" s="180"/>
      <c r="AG81" s="133">
        <v>80</v>
      </c>
    </row>
    <row r="82" spans="1:33" s="4" customFormat="1" ht="38.25" customHeight="1" x14ac:dyDescent="0.25">
      <c r="A82" s="293" t="s">
        <v>79</v>
      </c>
      <c r="B82" s="296" t="s">
        <v>128</v>
      </c>
      <c r="C82" s="416" t="s">
        <v>135</v>
      </c>
      <c r="D82" s="49"/>
      <c r="E82" s="34"/>
      <c r="F82" s="49"/>
      <c r="G82" s="34"/>
      <c r="H82" s="49"/>
      <c r="I82" s="34"/>
      <c r="J82" s="49"/>
      <c r="K82" s="34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128"/>
      <c r="AB82" s="124">
        <f t="shared" si="17"/>
        <v>0</v>
      </c>
      <c r="AC82" s="162"/>
      <c r="AD82" s="177"/>
      <c r="AE82" s="149"/>
      <c r="AF82" s="180"/>
      <c r="AG82" s="133">
        <v>81</v>
      </c>
    </row>
    <row r="83" spans="1:33" s="4" customFormat="1" ht="38.25" customHeight="1" x14ac:dyDescent="0.25">
      <c r="A83" s="293" t="s">
        <v>80</v>
      </c>
      <c r="B83" s="296" t="s">
        <v>128</v>
      </c>
      <c r="C83" s="416" t="s">
        <v>136</v>
      </c>
      <c r="D83" s="49"/>
      <c r="E83" s="34"/>
      <c r="F83" s="49"/>
      <c r="G83" s="34"/>
      <c r="H83" s="49"/>
      <c r="I83" s="34"/>
      <c r="J83" s="49"/>
      <c r="K83" s="34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128"/>
      <c r="AB83" s="124"/>
      <c r="AC83" s="162"/>
      <c r="AD83" s="177"/>
      <c r="AE83" s="149"/>
      <c r="AF83" s="180"/>
      <c r="AG83" s="133">
        <v>82</v>
      </c>
    </row>
    <row r="84" spans="1:33" s="4" customFormat="1" ht="38.25" customHeight="1" x14ac:dyDescent="0.25">
      <c r="A84" s="293" t="s">
        <v>81</v>
      </c>
      <c r="B84" s="296" t="s">
        <v>128</v>
      </c>
      <c r="C84" s="416" t="s">
        <v>137</v>
      </c>
      <c r="D84" s="49"/>
      <c r="E84" s="34"/>
      <c r="F84" s="49"/>
      <c r="G84" s="34"/>
      <c r="H84" s="49"/>
      <c r="I84" s="34"/>
      <c r="J84" s="49"/>
      <c r="K84" s="34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128"/>
      <c r="AB84" s="124">
        <f t="shared" si="17"/>
        <v>0</v>
      </c>
      <c r="AC84" s="162"/>
      <c r="AD84" s="177"/>
      <c r="AE84" s="149"/>
      <c r="AF84" s="180"/>
      <c r="AG84" s="133">
        <v>83</v>
      </c>
    </row>
    <row r="85" spans="1:33" s="4" customFormat="1" ht="38.25" customHeight="1" thickBot="1" x14ac:dyDescent="0.3">
      <c r="A85" s="330" t="s">
        <v>276</v>
      </c>
      <c r="B85" s="297" t="s">
        <v>128</v>
      </c>
      <c r="C85" s="417" t="s">
        <v>138</v>
      </c>
      <c r="D85" s="120"/>
      <c r="E85" s="121"/>
      <c r="F85" s="120"/>
      <c r="G85" s="121"/>
      <c r="H85" s="120"/>
      <c r="I85" s="121"/>
      <c r="J85" s="120"/>
      <c r="K85" s="121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129"/>
      <c r="AB85" s="125">
        <f t="shared" si="17"/>
        <v>0</v>
      </c>
      <c r="AC85" s="163"/>
      <c r="AD85" s="177"/>
      <c r="AE85" s="149"/>
      <c r="AF85" s="180"/>
      <c r="AG85" s="133">
        <v>84</v>
      </c>
    </row>
    <row r="86" spans="1:33" s="4" customFormat="1" ht="38.25" customHeight="1" x14ac:dyDescent="0.25">
      <c r="A86" s="292" t="s">
        <v>78</v>
      </c>
      <c r="B86" s="295" t="s">
        <v>129</v>
      </c>
      <c r="C86" s="416" t="s">
        <v>139</v>
      </c>
      <c r="D86" s="50"/>
      <c r="E86" s="35"/>
      <c r="F86" s="50"/>
      <c r="G86" s="35"/>
      <c r="H86" s="50"/>
      <c r="I86" s="35"/>
      <c r="J86" s="50"/>
      <c r="K86" s="35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127"/>
      <c r="AB86" s="124">
        <f t="shared" si="17"/>
        <v>0</v>
      </c>
      <c r="AC86" s="161"/>
      <c r="AD86" s="177"/>
      <c r="AE86" s="149"/>
      <c r="AF86" s="180"/>
      <c r="AG86" s="133">
        <v>85</v>
      </c>
    </row>
    <row r="87" spans="1:33" s="4" customFormat="1" ht="38.25" customHeight="1" x14ac:dyDescent="0.25">
      <c r="A87" s="293" t="s">
        <v>79</v>
      </c>
      <c r="B87" s="296" t="s">
        <v>129</v>
      </c>
      <c r="C87" s="416" t="s">
        <v>140</v>
      </c>
      <c r="D87" s="49"/>
      <c r="E87" s="34"/>
      <c r="F87" s="49"/>
      <c r="G87" s="34"/>
      <c r="H87" s="49"/>
      <c r="I87" s="34"/>
      <c r="J87" s="49"/>
      <c r="K87" s="34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128"/>
      <c r="AB87" s="124">
        <f t="shared" si="17"/>
        <v>0</v>
      </c>
      <c r="AC87" s="162"/>
      <c r="AD87" s="177"/>
      <c r="AE87" s="149"/>
      <c r="AF87" s="180"/>
      <c r="AG87" s="133">
        <v>86</v>
      </c>
    </row>
    <row r="88" spans="1:33" s="4" customFormat="1" ht="38.25" customHeight="1" x14ac:dyDescent="0.25">
      <c r="A88" s="293" t="s">
        <v>80</v>
      </c>
      <c r="B88" s="296" t="s">
        <v>129</v>
      </c>
      <c r="C88" s="416" t="s">
        <v>141</v>
      </c>
      <c r="D88" s="49"/>
      <c r="E88" s="34"/>
      <c r="F88" s="49"/>
      <c r="G88" s="34"/>
      <c r="H88" s="49"/>
      <c r="I88" s="34"/>
      <c r="J88" s="49"/>
      <c r="K88" s="34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128"/>
      <c r="AB88" s="124">
        <f t="shared" si="17"/>
        <v>0</v>
      </c>
      <c r="AC88" s="162"/>
      <c r="AD88" s="177"/>
      <c r="AE88" s="149"/>
      <c r="AF88" s="180"/>
      <c r="AG88" s="133">
        <v>87</v>
      </c>
    </row>
    <row r="89" spans="1:33" s="4" customFormat="1" ht="38.25" customHeight="1" x14ac:dyDescent="0.25">
      <c r="A89" s="293" t="s">
        <v>81</v>
      </c>
      <c r="B89" s="296" t="s">
        <v>129</v>
      </c>
      <c r="C89" s="416" t="s">
        <v>142</v>
      </c>
      <c r="D89" s="49"/>
      <c r="E89" s="34"/>
      <c r="F89" s="49"/>
      <c r="G89" s="34"/>
      <c r="H89" s="49"/>
      <c r="I89" s="34"/>
      <c r="J89" s="49"/>
      <c r="K89" s="34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128"/>
      <c r="AB89" s="124">
        <f t="shared" si="17"/>
        <v>0</v>
      </c>
      <c r="AC89" s="162"/>
      <c r="AD89" s="177"/>
      <c r="AE89" s="149"/>
      <c r="AF89" s="180"/>
      <c r="AG89" s="133">
        <v>88</v>
      </c>
    </row>
    <row r="90" spans="1:33" s="4" customFormat="1" ht="38.25" customHeight="1" thickBot="1" x14ac:dyDescent="0.3">
      <c r="A90" s="330" t="s">
        <v>276</v>
      </c>
      <c r="B90" s="297" t="s">
        <v>129</v>
      </c>
      <c r="C90" s="416" t="s">
        <v>143</v>
      </c>
      <c r="D90" s="120"/>
      <c r="E90" s="121"/>
      <c r="F90" s="120"/>
      <c r="G90" s="121"/>
      <c r="H90" s="120"/>
      <c r="I90" s="121"/>
      <c r="J90" s="120"/>
      <c r="K90" s="121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29"/>
      <c r="AB90" s="125">
        <f t="shared" si="17"/>
        <v>0</v>
      </c>
      <c r="AC90" s="163"/>
      <c r="AD90" s="177"/>
      <c r="AE90" s="149"/>
      <c r="AF90" s="180"/>
      <c r="AG90" s="133">
        <v>89</v>
      </c>
    </row>
    <row r="91" spans="1:33" s="4" customFormat="1" ht="38.25" customHeight="1" x14ac:dyDescent="0.25">
      <c r="A91" s="331" t="s">
        <v>127</v>
      </c>
      <c r="B91" s="295" t="s">
        <v>130</v>
      </c>
      <c r="C91" s="408" t="s">
        <v>144</v>
      </c>
      <c r="D91" s="49"/>
      <c r="E91" s="34"/>
      <c r="F91" s="49"/>
      <c r="G91" s="34"/>
      <c r="H91" s="49"/>
      <c r="I91" s="34"/>
      <c r="J91" s="49"/>
      <c r="K91" s="34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130"/>
      <c r="AB91" s="131"/>
      <c r="AC91" s="157"/>
      <c r="AD91" s="177"/>
      <c r="AE91" s="149"/>
      <c r="AF91" s="180"/>
      <c r="AG91" s="133">
        <v>90</v>
      </c>
    </row>
    <row r="92" spans="1:33" s="4" customFormat="1" ht="38.25" customHeight="1" x14ac:dyDescent="0.25">
      <c r="A92" s="332"/>
      <c r="B92" s="296" t="s">
        <v>131</v>
      </c>
      <c r="C92" s="416" t="s">
        <v>145</v>
      </c>
      <c r="D92" s="49"/>
      <c r="E92" s="34"/>
      <c r="F92" s="49"/>
      <c r="G92" s="34"/>
      <c r="H92" s="49"/>
      <c r="I92" s="34"/>
      <c r="J92" s="49"/>
      <c r="K92" s="34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128"/>
      <c r="AB92" s="124">
        <f t="shared" si="17"/>
        <v>0</v>
      </c>
      <c r="AC92" s="153"/>
      <c r="AD92" s="177"/>
      <c r="AE92" s="149"/>
      <c r="AF92" s="180"/>
      <c r="AG92" s="133">
        <v>91</v>
      </c>
    </row>
    <row r="93" spans="1:33" s="4" customFormat="1" ht="38.25" customHeight="1" thickBot="1" x14ac:dyDescent="0.3">
      <c r="A93" s="333"/>
      <c r="B93" s="297" t="s">
        <v>13</v>
      </c>
      <c r="C93" s="417" t="s">
        <v>146</v>
      </c>
      <c r="D93" s="120"/>
      <c r="E93" s="121"/>
      <c r="F93" s="120"/>
      <c r="G93" s="121"/>
      <c r="H93" s="120"/>
      <c r="I93" s="121"/>
      <c r="J93" s="120"/>
      <c r="K93" s="121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129"/>
      <c r="AB93" s="125">
        <f t="shared" si="17"/>
        <v>0</v>
      </c>
      <c r="AC93" s="153"/>
      <c r="AD93" s="178"/>
      <c r="AE93" s="149"/>
      <c r="AF93" s="181"/>
      <c r="AG93" s="133">
        <v>92</v>
      </c>
    </row>
    <row r="94" spans="1:33" s="4" customFormat="1" ht="38.25" customHeight="1" thickBot="1" x14ac:dyDescent="0.3">
      <c r="A94" s="182" t="s">
        <v>172</v>
      </c>
      <c r="B94" s="183"/>
      <c r="C94" s="214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4"/>
      <c r="AG94" s="133">
        <v>93</v>
      </c>
    </row>
    <row r="95" spans="1:33" s="4" customFormat="1" ht="30.75" hidden="1" customHeight="1" thickBot="1" x14ac:dyDescent="0.3">
      <c r="A95" s="294" t="s">
        <v>17</v>
      </c>
      <c r="B95" s="294" t="s">
        <v>26</v>
      </c>
      <c r="C95" s="351" t="s">
        <v>25</v>
      </c>
      <c r="D95" s="185" t="s">
        <v>0</v>
      </c>
      <c r="E95" s="185"/>
      <c r="F95" s="185" t="s">
        <v>1</v>
      </c>
      <c r="G95" s="185"/>
      <c r="H95" s="185" t="s">
        <v>2</v>
      </c>
      <c r="I95" s="185"/>
      <c r="J95" s="185" t="s">
        <v>3</v>
      </c>
      <c r="K95" s="185"/>
      <c r="L95" s="186" t="s">
        <v>4</v>
      </c>
      <c r="M95" s="187"/>
      <c r="N95" s="186" t="s">
        <v>5</v>
      </c>
      <c r="O95" s="187"/>
      <c r="P95" s="186" t="s">
        <v>6</v>
      </c>
      <c r="Q95" s="187"/>
      <c r="R95" s="186" t="s">
        <v>7</v>
      </c>
      <c r="S95" s="187"/>
      <c r="T95" s="186" t="s">
        <v>8</v>
      </c>
      <c r="U95" s="187"/>
      <c r="V95" s="186" t="s">
        <v>14</v>
      </c>
      <c r="W95" s="187"/>
      <c r="X95" s="186" t="s">
        <v>15</v>
      </c>
      <c r="Y95" s="187"/>
      <c r="Z95" s="186" t="s">
        <v>9</v>
      </c>
      <c r="AA95" s="187"/>
      <c r="AB95" s="188" t="s">
        <v>12</v>
      </c>
      <c r="AC95" s="190" t="s">
        <v>27</v>
      </c>
      <c r="AD95" s="140"/>
      <c r="AE95" s="192" t="s">
        <v>33</v>
      </c>
      <c r="AF95" s="141"/>
      <c r="AG95" s="133">
        <v>94</v>
      </c>
    </row>
    <row r="96" spans="1:33" s="4" customFormat="1" ht="30.75" hidden="1" customHeight="1" thickBot="1" x14ac:dyDescent="0.3">
      <c r="A96" s="286"/>
      <c r="B96" s="286"/>
      <c r="C96" s="350"/>
      <c r="D96" s="14" t="s">
        <v>10</v>
      </c>
      <c r="E96" s="14" t="s">
        <v>11</v>
      </c>
      <c r="F96" s="14" t="s">
        <v>10</v>
      </c>
      <c r="G96" s="14" t="s">
        <v>11</v>
      </c>
      <c r="H96" s="14" t="s">
        <v>10</v>
      </c>
      <c r="I96" s="14" t="s">
        <v>11</v>
      </c>
      <c r="J96" s="14" t="s">
        <v>10</v>
      </c>
      <c r="K96" s="14" t="s">
        <v>11</v>
      </c>
      <c r="L96" s="14" t="s">
        <v>10</v>
      </c>
      <c r="M96" s="14" t="s">
        <v>11</v>
      </c>
      <c r="N96" s="14" t="s">
        <v>10</v>
      </c>
      <c r="O96" s="14" t="s">
        <v>11</v>
      </c>
      <c r="P96" s="14" t="s">
        <v>10</v>
      </c>
      <c r="Q96" s="14" t="s">
        <v>11</v>
      </c>
      <c r="R96" s="14" t="s">
        <v>10</v>
      </c>
      <c r="S96" s="14" t="s">
        <v>11</v>
      </c>
      <c r="T96" s="14" t="s">
        <v>10</v>
      </c>
      <c r="U96" s="14" t="s">
        <v>11</v>
      </c>
      <c r="V96" s="14" t="s">
        <v>10</v>
      </c>
      <c r="W96" s="14" t="s">
        <v>11</v>
      </c>
      <c r="X96" s="14" t="s">
        <v>10</v>
      </c>
      <c r="Y96" s="14" t="s">
        <v>11</v>
      </c>
      <c r="Z96" s="14" t="s">
        <v>10</v>
      </c>
      <c r="AA96" s="14" t="s">
        <v>11</v>
      </c>
      <c r="AB96" s="189"/>
      <c r="AC96" s="191"/>
      <c r="AD96" s="140"/>
      <c r="AE96" s="193"/>
      <c r="AF96" s="141"/>
      <c r="AG96" s="133">
        <v>95</v>
      </c>
    </row>
    <row r="97" spans="1:33" s="4" customFormat="1" ht="38.25" customHeight="1" thickBot="1" x14ac:dyDescent="0.3">
      <c r="A97" s="334" t="s">
        <v>169</v>
      </c>
      <c r="B97" s="299" t="s">
        <v>173</v>
      </c>
      <c r="C97" s="420" t="s">
        <v>186</v>
      </c>
      <c r="D97" s="165">
        <f t="shared" ref="D97:K97" si="22">SUM(D98:D100)</f>
        <v>0</v>
      </c>
      <c r="E97" s="165">
        <f t="shared" si="22"/>
        <v>0</v>
      </c>
      <c r="F97" s="165">
        <f t="shared" si="22"/>
        <v>0</v>
      </c>
      <c r="G97" s="165">
        <f t="shared" si="22"/>
        <v>0</v>
      </c>
      <c r="H97" s="165">
        <f t="shared" si="22"/>
        <v>0</v>
      </c>
      <c r="I97" s="165">
        <f t="shared" si="22"/>
        <v>0</v>
      </c>
      <c r="J97" s="165">
        <f t="shared" si="22"/>
        <v>0</v>
      </c>
      <c r="K97" s="165">
        <f t="shared" si="22"/>
        <v>0</v>
      </c>
      <c r="L97" s="165">
        <f>SUM(L101:L112)</f>
        <v>0</v>
      </c>
      <c r="M97" s="165">
        <f t="shared" ref="M97:AA97" si="23">SUM(M101:M112)</f>
        <v>0</v>
      </c>
      <c r="N97" s="165">
        <f t="shared" si="23"/>
        <v>0</v>
      </c>
      <c r="O97" s="165">
        <f t="shared" si="23"/>
        <v>0</v>
      </c>
      <c r="P97" s="165">
        <f t="shared" si="23"/>
        <v>0</v>
      </c>
      <c r="Q97" s="165">
        <f t="shared" si="23"/>
        <v>0</v>
      </c>
      <c r="R97" s="165">
        <f t="shared" si="23"/>
        <v>0</v>
      </c>
      <c r="S97" s="165">
        <f t="shared" si="23"/>
        <v>0</v>
      </c>
      <c r="T97" s="165">
        <f t="shared" si="23"/>
        <v>0</v>
      </c>
      <c r="U97" s="165">
        <f t="shared" si="23"/>
        <v>0</v>
      </c>
      <c r="V97" s="165">
        <f t="shared" si="23"/>
        <v>0</v>
      </c>
      <c r="W97" s="165">
        <f t="shared" si="23"/>
        <v>0</v>
      </c>
      <c r="X97" s="165">
        <f t="shared" si="23"/>
        <v>0</v>
      </c>
      <c r="Y97" s="165">
        <f t="shared" si="23"/>
        <v>0</v>
      </c>
      <c r="Z97" s="165">
        <f t="shared" si="23"/>
        <v>0</v>
      </c>
      <c r="AA97" s="165">
        <f t="shared" si="23"/>
        <v>0</v>
      </c>
      <c r="AB97" s="123">
        <f t="shared" ref="AB97:AB115" si="24">SUM(D97:AA97)</f>
        <v>0</v>
      </c>
      <c r="AC97" s="157" t="str">
        <f>CONCATENATE(IF(D97&lt;&gt;(D98+D99+D100)," * sum of ARV Dispensing Quantity  "&amp;$D$19&amp;" "&amp;$D$20&amp;" is not equal to   TX_CURR_VERIFY ALL"&amp;CHAR(10),""),IF(E97&lt;&gt;(E98+E99+E100)," * sum of ARV Dispensing Quantity  "&amp;$D$19&amp;" "&amp;$E$20&amp;" is not equal to   TX_CURR_VERIFY ALL"&amp;CHAR(10),""),IF(F97&lt;&gt;(F98+F99+F100)," * sum of ARV Dispensing Quantity  "&amp;$F$19&amp;" "&amp;$F$20&amp;" is not equal to   TX_CURR_VERIFY ALL"&amp;CHAR(10),""),IF(G97&lt;&gt;(G98+G99+G100)," * sum of ARV Dispensing Quantity  "&amp;$F$19&amp;" "&amp;$G$20&amp;" is not equal to   TX_CURR_VERIFY ALL"&amp;CHAR(10),""),IF(H97&lt;&gt;(H98+H99+H100)," * sum of ARV Dispensing Quantity  "&amp;$H$19&amp;" "&amp;$H$20&amp;" is not equal to   TX_CURR_VERIFY ALL"&amp;CHAR(10),""),IF(I97&lt;&gt;(I98+I99+I100)," * sum of ARV Dispensing Quantity  "&amp;$H$19&amp;" "&amp;$I$20&amp;" is not equal to   TX_CURR_VERIFY ALL"&amp;CHAR(10),""),IF(J97&lt;&gt;(J98+J99+J100)," * sum of ARV Dispensing Quantity  "&amp;$J$19&amp;" "&amp;$J$20&amp;" is not equal to   TX_CURR_VERIFY ALL"&amp;CHAR(10),""),IF(K97&lt;&gt;(K98+K99+K100)," * sum of ARV Dispensing Quantity  "&amp;$J$19&amp;" "&amp;$K$20&amp;" is not equal to   TX_CURR_VERIFY ALL"&amp;CHAR(10),""),IF(L97&lt;&gt;(L98+L99+L100)," * sum of ARV Dispensing Quantity  "&amp;$L$19&amp;" "&amp;$L$20&amp;" is not equal to   TX_CURR_VERIFY ALL"&amp;CHAR(10),""),IF(M97&lt;&gt;(M98+M99+M100)," * sum of ARV Dispensing Quantity  "&amp;$L$19&amp;" "&amp;$M$20&amp;" is not equal to   TX_CURR_VERIFY ALL"&amp;CHAR(10),""),IF(N97&lt;&gt;(N98+N99+N100)," * sum of ARV Dispensing Quantity  "&amp;$N$19&amp;" "&amp;$N$20&amp;" is not equal to   TX_CURR_VERIFY ALL"&amp;CHAR(10),""),IF(O97&lt;&gt;(O98+O99+O100)," * sum of ARV Dispensing Quantity  "&amp;$N$19&amp;" "&amp;$O$20&amp;" is not equal to   TX_CURR_VERIFY ALL"&amp;CHAR(10),""),IF(P97&lt;&gt;(P98+P99+P100)," * sum of ARV Dispensing Quantity  "&amp;$P$19&amp;" "&amp;$P$20&amp;" is not equal to   TX_CURR_VERIFY ALL"&amp;CHAR(10),""),IF(Q97&lt;&gt;(Q98+Q99+Q100)," * sum of ARV Dispensing Quantity  "&amp;$P$19&amp;" "&amp;$Q$20&amp;" is not equal to   TX_CURR_VERIFY ALL"&amp;CHAR(10),""),IF(R97&lt;&gt;(R98+R99+R100)," * sum of ARV Dispensing Quantity  "&amp;$R$19&amp;" "&amp;$R$20&amp;" is not equal to   TX_CURR_VERIFY ALL"&amp;CHAR(10),""),IF(S97&lt;&gt;(S98+S99+S100)," * sum of ARV Dispensing Quantity  "&amp;$R$19&amp;" "&amp;$S$20&amp;" is not equal to   TX_CURR_VERIFY ALL"&amp;CHAR(10),""),IF(T97&lt;&gt;(T98+T99+T100)," * sum of ARV Dispensing Quantity  "&amp;$T$19&amp;" "&amp;$T$20&amp;" is not equal to   TX_CURR_VERIFY ALL"&amp;CHAR(10),""),IF(U97&lt;&gt;(U98+U99+U100)," * sum of ARV Dispensing Quantity  "&amp;$T$19&amp;" "&amp;$U$20&amp;" is not equal to   TX_CURR_VERIFY ALL"&amp;CHAR(10),""),IF(V97&lt;&gt;(V98+V99+V100)," * sum of ARV Dispensing Quantity  "&amp;$V$19&amp;" "&amp;$V$20&amp;" is not equal to   TX_CURR_VERIFY ALL"&amp;CHAR(10),""),IF(W97&lt;&gt;(W98+W99+W100)," * sum of ARV Dispensing Quantity  "&amp;$V$19&amp;" "&amp;$W$20&amp;" is not equal to   TX_CURR_VERIFY ALL"&amp;CHAR(10),""),IF(X97&lt;&gt;(X98+X99+X100)," * sum of ARV Dispensing Quantity  "&amp;$X$19&amp;" "&amp;$X$20&amp;" is not equal to   TX_CURR_VERIFY ALL"&amp;CHAR(10),""),IF(Y97&lt;&gt;(Y98+Y99+Y100)," * sum of ARV Dispensing Quantity  "&amp;$X$19&amp;" "&amp;$Y$20&amp;" is not equal to   TX_CURR_VERIFY ALL"&amp;CHAR(10),""),IF(Z97&lt;&gt;(Z98+Z99+Z100)," * sum of ARV Dispensing Quantity  "&amp;$Z$19&amp;" "&amp;$Z$20&amp;" is not equal to   TX_CURR_VERIFY ALL"&amp;CHAR(10),""),IF(AA97&lt;&gt;(AA98+AA99+AA100)," * sum of ARV Dispensing Quantity  "&amp;$Z$19&amp;" "&amp;$AA$20&amp;" is not equal to   TX_CURR_VERIFY ALL"&amp;CHAR(10),""))</f>
        <v/>
      </c>
      <c r="AD97" s="177" t="str">
        <f>CONCATENATE(AC97,AC98,AC99,AC100,AC101,AC102,AC103,AC104,AC105,AC106,AC107,AC108,AC109,AC110,AC111,AC112)</f>
        <v/>
      </c>
      <c r="AE97" s="149"/>
      <c r="AF97" s="180"/>
      <c r="AG97" s="133">
        <v>96</v>
      </c>
    </row>
    <row r="98" spans="1:33" s="4" customFormat="1" ht="38.25" customHeight="1" thickBot="1" x14ac:dyDescent="0.3">
      <c r="A98" s="335" t="s">
        <v>170</v>
      </c>
      <c r="B98" s="304" t="s">
        <v>174</v>
      </c>
      <c r="C98" s="408" t="s">
        <v>187</v>
      </c>
      <c r="D98" s="49"/>
      <c r="E98" s="34"/>
      <c r="F98" s="49"/>
      <c r="G98" s="34"/>
      <c r="H98" s="49"/>
      <c r="I98" s="34"/>
      <c r="J98" s="49"/>
      <c r="K98" s="34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124">
        <f t="shared" si="24"/>
        <v>0</v>
      </c>
      <c r="AC98" s="160"/>
      <c r="AD98" s="177"/>
      <c r="AE98" s="149"/>
      <c r="AF98" s="180"/>
      <c r="AG98" s="133">
        <v>97</v>
      </c>
    </row>
    <row r="99" spans="1:33" s="4" customFormat="1" ht="38.25" customHeight="1" x14ac:dyDescent="0.25">
      <c r="A99" s="336"/>
      <c r="B99" s="302" t="s">
        <v>175</v>
      </c>
      <c r="C99" s="416" t="s">
        <v>188</v>
      </c>
      <c r="D99" s="49"/>
      <c r="E99" s="34"/>
      <c r="F99" s="49"/>
      <c r="G99" s="34"/>
      <c r="H99" s="49"/>
      <c r="I99" s="34"/>
      <c r="J99" s="49"/>
      <c r="K99" s="34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124">
        <f t="shared" si="24"/>
        <v>0</v>
      </c>
      <c r="AC99" s="161"/>
      <c r="AD99" s="177"/>
      <c r="AE99" s="149"/>
      <c r="AF99" s="180"/>
      <c r="AG99" s="133">
        <v>98</v>
      </c>
    </row>
    <row r="100" spans="1:33" s="4" customFormat="1" ht="38.25" customHeight="1" thickBot="1" x14ac:dyDescent="0.3">
      <c r="A100" s="337"/>
      <c r="B100" s="303" t="s">
        <v>176</v>
      </c>
      <c r="C100" s="416" t="s">
        <v>189</v>
      </c>
      <c r="D100" s="120"/>
      <c r="E100" s="121"/>
      <c r="F100" s="120"/>
      <c r="G100" s="121"/>
      <c r="H100" s="120"/>
      <c r="I100" s="121"/>
      <c r="J100" s="120"/>
      <c r="K100" s="121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124">
        <f t="shared" si="24"/>
        <v>0</v>
      </c>
      <c r="AC100" s="162"/>
      <c r="AD100" s="177"/>
      <c r="AE100" s="149"/>
      <c r="AF100" s="180"/>
      <c r="AG100" s="133">
        <v>99</v>
      </c>
    </row>
    <row r="101" spans="1:33" s="4" customFormat="1" ht="38.25" customHeight="1" x14ac:dyDescent="0.25">
      <c r="A101" s="335" t="s">
        <v>177</v>
      </c>
      <c r="B101" s="301" t="s">
        <v>181</v>
      </c>
      <c r="C101" s="408" t="s">
        <v>190</v>
      </c>
      <c r="D101" s="50"/>
      <c r="E101" s="35"/>
      <c r="F101" s="50"/>
      <c r="G101" s="35"/>
      <c r="H101" s="50"/>
      <c r="I101" s="35"/>
      <c r="J101" s="50"/>
      <c r="K101" s="35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134"/>
      <c r="AB101" s="124">
        <f t="shared" si="24"/>
        <v>0</v>
      </c>
      <c r="AC101" s="162"/>
      <c r="AD101" s="177"/>
      <c r="AE101" s="149"/>
      <c r="AF101" s="180"/>
      <c r="AG101" s="133">
        <v>100</v>
      </c>
    </row>
    <row r="102" spans="1:33" s="4" customFormat="1" ht="38.25" customHeight="1" x14ac:dyDescent="0.25">
      <c r="A102" s="336"/>
      <c r="B102" s="302" t="s">
        <v>180</v>
      </c>
      <c r="C102" s="416" t="s">
        <v>191</v>
      </c>
      <c r="D102" s="49"/>
      <c r="E102" s="34"/>
      <c r="F102" s="49"/>
      <c r="G102" s="34"/>
      <c r="H102" s="49"/>
      <c r="I102" s="34"/>
      <c r="J102" s="49"/>
      <c r="K102" s="34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136"/>
      <c r="AB102" s="124">
        <f t="shared" si="24"/>
        <v>0</v>
      </c>
      <c r="AC102" s="162"/>
      <c r="AD102" s="177"/>
      <c r="AE102" s="149"/>
      <c r="AF102" s="180"/>
      <c r="AG102" s="133">
        <v>101</v>
      </c>
    </row>
    <row r="103" spans="1:33" s="4" customFormat="1" ht="38.25" customHeight="1" thickBot="1" x14ac:dyDescent="0.3">
      <c r="A103" s="336"/>
      <c r="B103" s="302" t="s">
        <v>179</v>
      </c>
      <c r="C103" s="416" t="s">
        <v>192</v>
      </c>
      <c r="D103" s="49"/>
      <c r="E103" s="34"/>
      <c r="F103" s="49"/>
      <c r="G103" s="34"/>
      <c r="H103" s="49"/>
      <c r="I103" s="34"/>
      <c r="J103" s="49"/>
      <c r="K103" s="34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136"/>
      <c r="AB103" s="124">
        <f t="shared" si="24"/>
        <v>0</v>
      </c>
      <c r="AC103" s="163"/>
      <c r="AD103" s="177"/>
      <c r="AE103" s="149"/>
      <c r="AF103" s="180"/>
      <c r="AG103" s="133">
        <v>102</v>
      </c>
    </row>
    <row r="104" spans="1:33" s="4" customFormat="1" ht="38.25" customHeight="1" x14ac:dyDescent="0.25">
      <c r="A104" s="336"/>
      <c r="B104" s="302" t="s">
        <v>182</v>
      </c>
      <c r="C104" s="416" t="s">
        <v>193</v>
      </c>
      <c r="D104" s="49"/>
      <c r="E104" s="34"/>
      <c r="F104" s="49"/>
      <c r="G104" s="34"/>
      <c r="H104" s="49"/>
      <c r="I104" s="34"/>
      <c r="J104" s="49"/>
      <c r="K104" s="34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136"/>
      <c r="AB104" s="124">
        <f t="shared" si="24"/>
        <v>0</v>
      </c>
      <c r="AC104" s="161"/>
      <c r="AD104" s="177"/>
      <c r="AE104" s="149"/>
      <c r="AF104" s="180"/>
      <c r="AG104" s="133">
        <v>103</v>
      </c>
    </row>
    <row r="105" spans="1:33" s="4" customFormat="1" ht="38.25" customHeight="1" x14ac:dyDescent="0.25">
      <c r="A105" s="336"/>
      <c r="B105" s="302" t="s">
        <v>184</v>
      </c>
      <c r="C105" s="416" t="s">
        <v>194</v>
      </c>
      <c r="D105" s="49"/>
      <c r="E105" s="34"/>
      <c r="F105" s="49"/>
      <c r="G105" s="34"/>
      <c r="H105" s="49"/>
      <c r="I105" s="34"/>
      <c r="J105" s="49"/>
      <c r="K105" s="34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136"/>
      <c r="AB105" s="124">
        <f t="shared" si="24"/>
        <v>0</v>
      </c>
      <c r="AC105" s="162"/>
      <c r="AD105" s="177"/>
      <c r="AE105" s="149"/>
      <c r="AF105" s="180"/>
      <c r="AG105" s="133">
        <v>104</v>
      </c>
    </row>
    <row r="106" spans="1:33" s="4" customFormat="1" ht="38.25" customHeight="1" thickBot="1" x14ac:dyDescent="0.3">
      <c r="A106" s="337"/>
      <c r="B106" s="303" t="s">
        <v>183</v>
      </c>
      <c r="C106" s="416" t="s">
        <v>195</v>
      </c>
      <c r="D106" s="120"/>
      <c r="E106" s="121"/>
      <c r="F106" s="120"/>
      <c r="G106" s="121"/>
      <c r="H106" s="120"/>
      <c r="I106" s="121"/>
      <c r="J106" s="120"/>
      <c r="K106" s="121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138"/>
      <c r="AB106" s="124">
        <f t="shared" si="24"/>
        <v>0</v>
      </c>
      <c r="AC106" s="162"/>
      <c r="AD106" s="177"/>
      <c r="AE106" s="149"/>
      <c r="AF106" s="180"/>
      <c r="AG106" s="133">
        <v>105</v>
      </c>
    </row>
    <row r="107" spans="1:33" s="4" customFormat="1" ht="38.25" customHeight="1" x14ac:dyDescent="0.25">
      <c r="A107" s="336" t="s">
        <v>185</v>
      </c>
      <c r="B107" s="304" t="s">
        <v>181</v>
      </c>
      <c r="C107" s="408" t="s">
        <v>196</v>
      </c>
      <c r="D107" s="49"/>
      <c r="E107" s="34"/>
      <c r="F107" s="49"/>
      <c r="G107" s="34"/>
      <c r="H107" s="49"/>
      <c r="I107" s="34"/>
      <c r="J107" s="49"/>
      <c r="K107" s="34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130"/>
      <c r="AB107" s="124">
        <f t="shared" si="24"/>
        <v>0</v>
      </c>
      <c r="AC107" s="162"/>
      <c r="AD107" s="177"/>
      <c r="AE107" s="149"/>
      <c r="AF107" s="180"/>
      <c r="AG107" s="133">
        <v>106</v>
      </c>
    </row>
    <row r="108" spans="1:33" s="4" customFormat="1" ht="38.25" customHeight="1" thickBot="1" x14ac:dyDescent="0.3">
      <c r="A108" s="336"/>
      <c r="B108" s="302" t="s">
        <v>180</v>
      </c>
      <c r="C108" s="416" t="s">
        <v>197</v>
      </c>
      <c r="D108" s="49"/>
      <c r="E108" s="34"/>
      <c r="F108" s="49"/>
      <c r="G108" s="34"/>
      <c r="H108" s="49"/>
      <c r="I108" s="34"/>
      <c r="J108" s="49"/>
      <c r="K108" s="34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128"/>
      <c r="AB108" s="124">
        <f t="shared" si="24"/>
        <v>0</v>
      </c>
      <c r="AC108" s="163"/>
      <c r="AD108" s="177"/>
      <c r="AE108" s="149"/>
      <c r="AF108" s="180"/>
      <c r="AG108" s="133">
        <v>107</v>
      </c>
    </row>
    <row r="109" spans="1:33" s="4" customFormat="1" ht="38.25" customHeight="1" x14ac:dyDescent="0.25">
      <c r="A109" s="336"/>
      <c r="B109" s="302" t="s">
        <v>179</v>
      </c>
      <c r="C109" s="416" t="s">
        <v>198</v>
      </c>
      <c r="D109" s="49"/>
      <c r="E109" s="34"/>
      <c r="F109" s="49"/>
      <c r="G109" s="34"/>
      <c r="H109" s="49"/>
      <c r="I109" s="34"/>
      <c r="J109" s="49"/>
      <c r="K109" s="34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128"/>
      <c r="AB109" s="124">
        <f t="shared" si="24"/>
        <v>0</v>
      </c>
      <c r="AC109" s="157"/>
      <c r="AD109" s="177"/>
      <c r="AE109" s="149"/>
      <c r="AF109" s="180"/>
      <c r="AG109" s="133">
        <v>108</v>
      </c>
    </row>
    <row r="110" spans="1:33" s="4" customFormat="1" ht="38.25" customHeight="1" x14ac:dyDescent="0.25">
      <c r="A110" s="336"/>
      <c r="B110" s="302" t="s">
        <v>182</v>
      </c>
      <c r="C110" s="416" t="s">
        <v>199</v>
      </c>
      <c r="D110" s="49"/>
      <c r="E110" s="34"/>
      <c r="F110" s="49"/>
      <c r="G110" s="34"/>
      <c r="H110" s="49"/>
      <c r="I110" s="34"/>
      <c r="J110" s="49"/>
      <c r="K110" s="34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128"/>
      <c r="AB110" s="124">
        <f t="shared" si="24"/>
        <v>0</v>
      </c>
      <c r="AC110" s="153"/>
      <c r="AD110" s="177"/>
      <c r="AE110" s="149"/>
      <c r="AF110" s="180"/>
      <c r="AG110" s="133">
        <v>109</v>
      </c>
    </row>
    <row r="111" spans="1:33" s="4" customFormat="1" ht="38.25" customHeight="1" x14ac:dyDescent="0.25">
      <c r="A111" s="336"/>
      <c r="B111" s="302" t="s">
        <v>184</v>
      </c>
      <c r="C111" s="416" t="s">
        <v>200</v>
      </c>
      <c r="D111" s="49"/>
      <c r="E111" s="34"/>
      <c r="F111" s="49"/>
      <c r="G111" s="34"/>
      <c r="H111" s="49"/>
      <c r="I111" s="34"/>
      <c r="J111" s="49"/>
      <c r="K111" s="34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128"/>
      <c r="AB111" s="124">
        <f t="shared" si="24"/>
        <v>0</v>
      </c>
      <c r="AC111" s="153"/>
      <c r="AD111" s="177"/>
      <c r="AE111" s="149"/>
      <c r="AF111" s="180"/>
      <c r="AG111" s="133">
        <v>110</v>
      </c>
    </row>
    <row r="112" spans="1:33" s="4" customFormat="1" ht="38.25" customHeight="1" thickBot="1" x14ac:dyDescent="0.3">
      <c r="A112" s="338"/>
      <c r="B112" s="302" t="s">
        <v>183</v>
      </c>
      <c r="C112" s="417" t="s">
        <v>201</v>
      </c>
      <c r="D112" s="49"/>
      <c r="E112" s="34"/>
      <c r="F112" s="49"/>
      <c r="G112" s="34"/>
      <c r="H112" s="49"/>
      <c r="I112" s="34"/>
      <c r="J112" s="49"/>
      <c r="K112" s="34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128"/>
      <c r="AB112" s="124">
        <f t="shared" si="24"/>
        <v>0</v>
      </c>
      <c r="AC112" s="157"/>
      <c r="AD112" s="178"/>
      <c r="AE112" s="149"/>
      <c r="AF112" s="181"/>
      <c r="AG112" s="133">
        <v>111</v>
      </c>
    </row>
    <row r="113" spans="1:33" s="4" customFormat="1" ht="38.25" customHeight="1" thickBot="1" x14ac:dyDescent="0.3">
      <c r="A113" s="182" t="s">
        <v>272</v>
      </c>
      <c r="B113" s="183"/>
      <c r="C113" s="214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4"/>
      <c r="AG113" s="133">
        <v>112</v>
      </c>
    </row>
    <row r="114" spans="1:33" s="4" customFormat="1" ht="38.25" customHeight="1" thickBot="1" x14ac:dyDescent="0.3">
      <c r="A114" s="339" t="s">
        <v>202</v>
      </c>
      <c r="B114" s="300" t="s">
        <v>203</v>
      </c>
      <c r="C114" s="418" t="s">
        <v>204</v>
      </c>
      <c r="D114" s="165">
        <f t="shared" ref="D114:K114" si="25">SUM(D115:D126)</f>
        <v>0</v>
      </c>
      <c r="E114" s="165">
        <f t="shared" si="25"/>
        <v>0</v>
      </c>
      <c r="F114" s="165">
        <f t="shared" si="25"/>
        <v>0</v>
      </c>
      <c r="G114" s="165">
        <f t="shared" si="25"/>
        <v>0</v>
      </c>
      <c r="H114" s="165">
        <f t="shared" si="25"/>
        <v>0</v>
      </c>
      <c r="I114" s="165">
        <f t="shared" si="25"/>
        <v>0</v>
      </c>
      <c r="J114" s="165">
        <f t="shared" si="25"/>
        <v>0</v>
      </c>
      <c r="K114" s="165">
        <f t="shared" si="25"/>
        <v>0</v>
      </c>
      <c r="L114" s="165">
        <f>SUM(L115:L126)</f>
        <v>0</v>
      </c>
      <c r="M114" s="165">
        <f t="shared" ref="M114:AA114" si="26">SUM(M115:M126)</f>
        <v>0</v>
      </c>
      <c r="N114" s="165">
        <f t="shared" si="26"/>
        <v>0</v>
      </c>
      <c r="O114" s="165">
        <f t="shared" si="26"/>
        <v>0</v>
      </c>
      <c r="P114" s="165">
        <f t="shared" si="26"/>
        <v>0</v>
      </c>
      <c r="Q114" s="165">
        <f t="shared" si="26"/>
        <v>0</v>
      </c>
      <c r="R114" s="165">
        <f t="shared" si="26"/>
        <v>0</v>
      </c>
      <c r="S114" s="165">
        <f t="shared" si="26"/>
        <v>0</v>
      </c>
      <c r="T114" s="165">
        <f t="shared" si="26"/>
        <v>0</v>
      </c>
      <c r="U114" s="165">
        <f t="shared" si="26"/>
        <v>0</v>
      </c>
      <c r="V114" s="165">
        <f t="shared" si="26"/>
        <v>0</v>
      </c>
      <c r="W114" s="165">
        <f t="shared" si="26"/>
        <v>0</v>
      </c>
      <c r="X114" s="165">
        <f t="shared" si="26"/>
        <v>0</v>
      </c>
      <c r="Y114" s="165">
        <f t="shared" si="26"/>
        <v>0</v>
      </c>
      <c r="Z114" s="165">
        <f t="shared" si="26"/>
        <v>0</v>
      </c>
      <c r="AA114" s="165">
        <f t="shared" si="26"/>
        <v>0</v>
      </c>
      <c r="AB114" s="124">
        <f t="shared" si="24"/>
        <v>0</v>
      </c>
      <c r="AC114" s="161"/>
      <c r="AD114" s="176"/>
      <c r="AE114" s="149"/>
      <c r="AF114" s="179"/>
      <c r="AG114" s="133">
        <v>113</v>
      </c>
    </row>
    <row r="115" spans="1:33" s="4" customFormat="1" ht="38.25" customHeight="1" x14ac:dyDescent="0.25">
      <c r="A115" s="335" t="s">
        <v>177</v>
      </c>
      <c r="B115" s="301" t="s">
        <v>222</v>
      </c>
      <c r="C115" s="408" t="s">
        <v>205</v>
      </c>
      <c r="D115" s="50"/>
      <c r="E115" s="35"/>
      <c r="F115" s="50"/>
      <c r="G115" s="35"/>
      <c r="H115" s="50"/>
      <c r="I115" s="35"/>
      <c r="J115" s="50"/>
      <c r="K115" s="35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134"/>
      <c r="AB115" s="124">
        <f t="shared" si="24"/>
        <v>0</v>
      </c>
      <c r="AC115" s="162"/>
      <c r="AD115" s="177"/>
      <c r="AE115" s="149"/>
      <c r="AF115" s="180"/>
      <c r="AG115" s="133">
        <v>114</v>
      </c>
    </row>
    <row r="116" spans="1:33" s="4" customFormat="1" ht="38.25" customHeight="1" x14ac:dyDescent="0.25">
      <c r="A116" s="336"/>
      <c r="B116" s="302" t="s">
        <v>217</v>
      </c>
      <c r="C116" s="416" t="s">
        <v>206</v>
      </c>
      <c r="D116" s="49"/>
      <c r="E116" s="34"/>
      <c r="F116" s="49"/>
      <c r="G116" s="34"/>
      <c r="H116" s="49"/>
      <c r="I116" s="34"/>
      <c r="J116" s="49"/>
      <c r="K116" s="34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136"/>
      <c r="AB116" s="124"/>
      <c r="AC116" s="162"/>
      <c r="AD116" s="177"/>
      <c r="AE116" s="149"/>
      <c r="AF116" s="180"/>
      <c r="AG116" s="133">
        <v>115</v>
      </c>
    </row>
    <row r="117" spans="1:33" s="4" customFormat="1" ht="38.25" customHeight="1" x14ac:dyDescent="0.25">
      <c r="A117" s="336"/>
      <c r="B117" s="302" t="s">
        <v>218</v>
      </c>
      <c r="C117" s="416" t="s">
        <v>207</v>
      </c>
      <c r="D117" s="49"/>
      <c r="E117" s="34"/>
      <c r="F117" s="49"/>
      <c r="G117" s="34"/>
      <c r="H117" s="49"/>
      <c r="I117" s="34"/>
      <c r="J117" s="49"/>
      <c r="K117" s="34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136"/>
      <c r="AB117" s="124">
        <f t="shared" ref="AB117:AB123" si="27">SUM(D117:AA117)</f>
        <v>0</v>
      </c>
      <c r="AC117" s="162"/>
      <c r="AD117" s="177"/>
      <c r="AE117" s="149"/>
      <c r="AF117" s="180"/>
      <c r="AG117" s="133">
        <v>116</v>
      </c>
    </row>
    <row r="118" spans="1:33" s="4" customFormat="1" ht="38.25" customHeight="1" thickBot="1" x14ac:dyDescent="0.3">
      <c r="A118" s="336"/>
      <c r="B118" s="302" t="s">
        <v>219</v>
      </c>
      <c r="C118" s="416" t="s">
        <v>208</v>
      </c>
      <c r="D118" s="49"/>
      <c r="E118" s="34"/>
      <c r="F118" s="49"/>
      <c r="G118" s="34"/>
      <c r="H118" s="49"/>
      <c r="I118" s="34"/>
      <c r="J118" s="49"/>
      <c r="K118" s="34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136"/>
      <c r="AB118" s="125">
        <f t="shared" si="27"/>
        <v>0</v>
      </c>
      <c r="AC118" s="163"/>
      <c r="AD118" s="177"/>
      <c r="AE118" s="149"/>
      <c r="AF118" s="180"/>
      <c r="AG118" s="133">
        <v>117</v>
      </c>
    </row>
    <row r="119" spans="1:33" s="4" customFormat="1" ht="38.25" customHeight="1" x14ac:dyDescent="0.25">
      <c r="A119" s="336"/>
      <c r="B119" s="302" t="s">
        <v>220</v>
      </c>
      <c r="C119" s="416" t="s">
        <v>209</v>
      </c>
      <c r="D119" s="49"/>
      <c r="E119" s="34"/>
      <c r="F119" s="49"/>
      <c r="G119" s="34"/>
      <c r="H119" s="49"/>
      <c r="I119" s="34"/>
      <c r="J119" s="49"/>
      <c r="K119" s="34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136"/>
      <c r="AB119" s="124">
        <f t="shared" si="27"/>
        <v>0</v>
      </c>
      <c r="AC119" s="161"/>
      <c r="AD119" s="177"/>
      <c r="AE119" s="149"/>
      <c r="AF119" s="180"/>
      <c r="AG119" s="133">
        <v>118</v>
      </c>
    </row>
    <row r="120" spans="1:33" s="4" customFormat="1" ht="38.25" customHeight="1" thickBot="1" x14ac:dyDescent="0.3">
      <c r="A120" s="337"/>
      <c r="B120" s="303" t="s">
        <v>221</v>
      </c>
      <c r="C120" s="417" t="s">
        <v>210</v>
      </c>
      <c r="D120" s="120"/>
      <c r="E120" s="121"/>
      <c r="F120" s="120"/>
      <c r="G120" s="121"/>
      <c r="H120" s="120"/>
      <c r="I120" s="121"/>
      <c r="J120" s="120"/>
      <c r="K120" s="121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138"/>
      <c r="AB120" s="124">
        <f t="shared" si="27"/>
        <v>0</v>
      </c>
      <c r="AC120" s="162"/>
      <c r="AD120" s="177"/>
      <c r="AE120" s="149"/>
      <c r="AF120" s="180"/>
      <c r="AG120" s="133">
        <v>119</v>
      </c>
    </row>
    <row r="121" spans="1:33" s="4" customFormat="1" ht="38.25" customHeight="1" x14ac:dyDescent="0.25">
      <c r="A121" s="335" t="s">
        <v>185</v>
      </c>
      <c r="B121" s="301" t="s">
        <v>222</v>
      </c>
      <c r="C121" s="416" t="s">
        <v>211</v>
      </c>
      <c r="D121" s="49"/>
      <c r="E121" s="34"/>
      <c r="F121" s="49"/>
      <c r="G121" s="34"/>
      <c r="H121" s="49"/>
      <c r="I121" s="34"/>
      <c r="J121" s="49"/>
      <c r="K121" s="34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130"/>
      <c r="AB121" s="124">
        <f t="shared" si="27"/>
        <v>0</v>
      </c>
      <c r="AC121" s="162"/>
      <c r="AD121" s="177"/>
      <c r="AE121" s="149"/>
      <c r="AF121" s="180"/>
      <c r="AG121" s="133">
        <v>120</v>
      </c>
    </row>
    <row r="122" spans="1:33" s="4" customFormat="1" ht="38.25" customHeight="1" x14ac:dyDescent="0.25">
      <c r="A122" s="336"/>
      <c r="B122" s="302" t="s">
        <v>217</v>
      </c>
      <c r="C122" s="416" t="s">
        <v>212</v>
      </c>
      <c r="D122" s="49"/>
      <c r="E122" s="34"/>
      <c r="F122" s="49"/>
      <c r="G122" s="34"/>
      <c r="H122" s="49"/>
      <c r="I122" s="34"/>
      <c r="J122" s="49"/>
      <c r="K122" s="34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128"/>
      <c r="AB122" s="124">
        <f t="shared" si="27"/>
        <v>0</v>
      </c>
      <c r="AC122" s="162"/>
      <c r="AD122" s="177"/>
      <c r="AE122" s="149"/>
      <c r="AF122" s="180"/>
      <c r="AG122" s="133">
        <v>121</v>
      </c>
    </row>
    <row r="123" spans="1:33" s="4" customFormat="1" ht="38.25" customHeight="1" thickBot="1" x14ac:dyDescent="0.3">
      <c r="A123" s="336"/>
      <c r="B123" s="302" t="s">
        <v>218</v>
      </c>
      <c r="C123" s="416" t="s">
        <v>213</v>
      </c>
      <c r="D123" s="49"/>
      <c r="E123" s="34"/>
      <c r="F123" s="49"/>
      <c r="G123" s="34"/>
      <c r="H123" s="49"/>
      <c r="I123" s="34"/>
      <c r="J123" s="49"/>
      <c r="K123" s="34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128"/>
      <c r="AB123" s="125">
        <f t="shared" si="27"/>
        <v>0</v>
      </c>
      <c r="AC123" s="163"/>
      <c r="AD123" s="177"/>
      <c r="AE123" s="149"/>
      <c r="AF123" s="180"/>
      <c r="AG123" s="133">
        <v>122</v>
      </c>
    </row>
    <row r="124" spans="1:33" s="4" customFormat="1" ht="38.25" customHeight="1" x14ac:dyDescent="0.25">
      <c r="A124" s="336"/>
      <c r="B124" s="302" t="s">
        <v>219</v>
      </c>
      <c r="C124" s="416" t="s">
        <v>214</v>
      </c>
      <c r="D124" s="49"/>
      <c r="E124" s="34"/>
      <c r="F124" s="49"/>
      <c r="G124" s="34"/>
      <c r="H124" s="49"/>
      <c r="I124" s="34"/>
      <c r="J124" s="49"/>
      <c r="K124" s="34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128"/>
      <c r="AB124" s="131"/>
      <c r="AC124" s="157"/>
      <c r="AD124" s="177"/>
      <c r="AE124" s="149"/>
      <c r="AF124" s="180"/>
      <c r="AG124" s="133">
        <v>123</v>
      </c>
    </row>
    <row r="125" spans="1:33" s="4" customFormat="1" ht="38.25" customHeight="1" x14ac:dyDescent="0.25">
      <c r="A125" s="336"/>
      <c r="B125" s="302" t="s">
        <v>220</v>
      </c>
      <c r="C125" s="416" t="s">
        <v>215</v>
      </c>
      <c r="D125" s="49"/>
      <c r="E125" s="34"/>
      <c r="F125" s="49"/>
      <c r="G125" s="34"/>
      <c r="H125" s="49"/>
      <c r="I125" s="34"/>
      <c r="J125" s="49"/>
      <c r="K125" s="34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128"/>
      <c r="AB125" s="124">
        <f t="shared" ref="AB125:AB131" si="28">SUM(D125:AA125)</f>
        <v>0</v>
      </c>
      <c r="AC125" s="153"/>
      <c r="AD125" s="177"/>
      <c r="AE125" s="149"/>
      <c r="AF125" s="180"/>
      <c r="AG125" s="133">
        <v>124</v>
      </c>
    </row>
    <row r="126" spans="1:33" s="4" customFormat="1" ht="38.25" customHeight="1" thickBot="1" x14ac:dyDescent="0.3">
      <c r="A126" s="337"/>
      <c r="B126" s="303" t="s">
        <v>221</v>
      </c>
      <c r="C126" s="417" t="s">
        <v>216</v>
      </c>
      <c r="D126" s="120"/>
      <c r="E126" s="121"/>
      <c r="F126" s="120"/>
      <c r="G126" s="121"/>
      <c r="H126" s="120"/>
      <c r="I126" s="121"/>
      <c r="J126" s="120"/>
      <c r="K126" s="121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129"/>
      <c r="AB126" s="125">
        <f t="shared" si="28"/>
        <v>0</v>
      </c>
      <c r="AC126" s="153"/>
      <c r="AD126" s="178"/>
      <c r="AE126" s="149"/>
      <c r="AF126" s="181"/>
      <c r="AG126" s="133">
        <v>125</v>
      </c>
    </row>
    <row r="127" spans="1:33" s="4" customFormat="1" ht="38.25" customHeight="1" thickBot="1" x14ac:dyDescent="0.3">
      <c r="A127" s="182" t="s">
        <v>274</v>
      </c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4"/>
      <c r="AG127" s="133">
        <v>126</v>
      </c>
    </row>
    <row r="128" spans="1:33" s="4" customFormat="1" ht="38.25" customHeight="1" thickBot="1" x14ac:dyDescent="0.3">
      <c r="A128" s="340" t="s">
        <v>223</v>
      </c>
      <c r="B128" s="299" t="s">
        <v>225</v>
      </c>
      <c r="C128" s="420" t="s">
        <v>245</v>
      </c>
      <c r="D128" s="171">
        <f t="shared" ref="D128:K128" si="29">SUM(D129:D140)</f>
        <v>0</v>
      </c>
      <c r="E128" s="165">
        <f t="shared" si="29"/>
        <v>0</v>
      </c>
      <c r="F128" s="165">
        <f t="shared" si="29"/>
        <v>0</v>
      </c>
      <c r="G128" s="165">
        <f t="shared" si="29"/>
        <v>0</v>
      </c>
      <c r="H128" s="165">
        <f t="shared" si="29"/>
        <v>0</v>
      </c>
      <c r="I128" s="165">
        <f t="shared" si="29"/>
        <v>0</v>
      </c>
      <c r="J128" s="165">
        <f t="shared" si="29"/>
        <v>0</v>
      </c>
      <c r="K128" s="165">
        <f t="shared" si="29"/>
        <v>0</v>
      </c>
      <c r="L128" s="165">
        <f>SUM(L129:L140)</f>
        <v>0</v>
      </c>
      <c r="M128" s="165">
        <f t="shared" ref="M128:AA128" si="30">SUM(M129:M140)</f>
        <v>0</v>
      </c>
      <c r="N128" s="165">
        <f t="shared" si="30"/>
        <v>0</v>
      </c>
      <c r="O128" s="165">
        <f t="shared" si="30"/>
        <v>0</v>
      </c>
      <c r="P128" s="165">
        <f t="shared" si="30"/>
        <v>0</v>
      </c>
      <c r="Q128" s="165">
        <f t="shared" si="30"/>
        <v>0</v>
      </c>
      <c r="R128" s="165">
        <f t="shared" si="30"/>
        <v>0</v>
      </c>
      <c r="S128" s="165">
        <f t="shared" si="30"/>
        <v>0</v>
      </c>
      <c r="T128" s="165">
        <f t="shared" si="30"/>
        <v>0</v>
      </c>
      <c r="U128" s="165">
        <f t="shared" si="30"/>
        <v>0</v>
      </c>
      <c r="V128" s="165">
        <f t="shared" si="30"/>
        <v>0</v>
      </c>
      <c r="W128" s="165">
        <f t="shared" si="30"/>
        <v>0</v>
      </c>
      <c r="X128" s="165">
        <f t="shared" si="30"/>
        <v>0</v>
      </c>
      <c r="Y128" s="165">
        <f t="shared" si="30"/>
        <v>0</v>
      </c>
      <c r="Z128" s="165">
        <f t="shared" si="30"/>
        <v>0</v>
      </c>
      <c r="AA128" s="165">
        <f t="shared" si="30"/>
        <v>0</v>
      </c>
      <c r="AB128" s="166">
        <f t="shared" si="28"/>
        <v>0</v>
      </c>
      <c r="AC128" s="157"/>
      <c r="AD128" s="176"/>
      <c r="AE128" s="149"/>
      <c r="AF128" s="179"/>
      <c r="AG128" s="133">
        <v>127</v>
      </c>
    </row>
    <row r="129" spans="1:33" s="4" customFormat="1" ht="38.25" customHeight="1" thickBot="1" x14ac:dyDescent="0.3">
      <c r="A129" s="336" t="s">
        <v>177</v>
      </c>
      <c r="B129" s="304" t="s">
        <v>226</v>
      </c>
      <c r="C129" s="408" t="s">
        <v>246</v>
      </c>
      <c r="D129" s="49"/>
      <c r="E129" s="34"/>
      <c r="F129" s="49"/>
      <c r="G129" s="34"/>
      <c r="H129" s="49"/>
      <c r="I129" s="34"/>
      <c r="J129" s="49"/>
      <c r="K129" s="34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128"/>
      <c r="AB129" s="164">
        <f t="shared" si="28"/>
        <v>0</v>
      </c>
      <c r="AC129" s="160"/>
      <c r="AD129" s="177"/>
      <c r="AE129" s="149"/>
      <c r="AF129" s="180"/>
      <c r="AG129" s="133">
        <v>128</v>
      </c>
    </row>
    <row r="130" spans="1:33" s="4" customFormat="1" ht="38.25" customHeight="1" x14ac:dyDescent="0.25">
      <c r="A130" s="336"/>
      <c r="B130" s="302" t="s">
        <v>227</v>
      </c>
      <c r="C130" s="416" t="s">
        <v>247</v>
      </c>
      <c r="D130" s="49"/>
      <c r="E130" s="34"/>
      <c r="F130" s="49"/>
      <c r="G130" s="34"/>
      <c r="H130" s="49"/>
      <c r="I130" s="34"/>
      <c r="J130" s="49"/>
      <c r="K130" s="3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128"/>
      <c r="AB130" s="123">
        <f t="shared" si="28"/>
        <v>0</v>
      </c>
      <c r="AC130" s="161"/>
      <c r="AD130" s="177"/>
      <c r="AE130" s="149"/>
      <c r="AF130" s="180"/>
      <c r="AG130" s="133">
        <v>129</v>
      </c>
    </row>
    <row r="131" spans="1:33" s="4" customFormat="1" ht="38.25" customHeight="1" x14ac:dyDescent="0.25">
      <c r="A131" s="336"/>
      <c r="B131" s="302" t="s">
        <v>228</v>
      </c>
      <c r="C131" s="416" t="s">
        <v>248</v>
      </c>
      <c r="D131" s="49"/>
      <c r="E131" s="34"/>
      <c r="F131" s="49"/>
      <c r="G131" s="34"/>
      <c r="H131" s="49"/>
      <c r="I131" s="34"/>
      <c r="J131" s="49"/>
      <c r="K131" s="34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128"/>
      <c r="AB131" s="124">
        <f t="shared" si="28"/>
        <v>0</v>
      </c>
      <c r="AC131" s="162"/>
      <c r="AD131" s="177"/>
      <c r="AE131" s="149"/>
      <c r="AF131" s="180"/>
      <c r="AG131" s="133">
        <v>130</v>
      </c>
    </row>
    <row r="132" spans="1:33" s="4" customFormat="1" ht="38.25" customHeight="1" x14ac:dyDescent="0.25">
      <c r="A132" s="336"/>
      <c r="B132" s="302" t="s">
        <v>229</v>
      </c>
      <c r="C132" s="416" t="s">
        <v>249</v>
      </c>
      <c r="D132" s="49"/>
      <c r="E132" s="34"/>
      <c r="F132" s="49"/>
      <c r="G132" s="34"/>
      <c r="H132" s="49"/>
      <c r="I132" s="34"/>
      <c r="J132" s="49"/>
      <c r="K132" s="34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128"/>
      <c r="AB132" s="124"/>
      <c r="AC132" s="162"/>
      <c r="AD132" s="177"/>
      <c r="AE132" s="149"/>
      <c r="AF132" s="180"/>
      <c r="AG132" s="133">
        <v>131</v>
      </c>
    </row>
    <row r="133" spans="1:33" s="4" customFormat="1" ht="38.25" customHeight="1" x14ac:dyDescent="0.25">
      <c r="A133" s="336"/>
      <c r="B133" s="302" t="s">
        <v>230</v>
      </c>
      <c r="C133" s="416" t="s">
        <v>250</v>
      </c>
      <c r="D133" s="49"/>
      <c r="E133" s="34"/>
      <c r="F133" s="49"/>
      <c r="G133" s="34"/>
      <c r="H133" s="49"/>
      <c r="I133" s="34"/>
      <c r="J133" s="49"/>
      <c r="K133" s="34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128"/>
      <c r="AB133" s="124">
        <f t="shared" ref="AB133:AB140" si="31">SUM(D133:AA133)</f>
        <v>0</v>
      </c>
      <c r="AC133" s="162"/>
      <c r="AD133" s="177"/>
      <c r="AE133" s="149"/>
      <c r="AF133" s="180"/>
      <c r="AG133" s="133">
        <v>132</v>
      </c>
    </row>
    <row r="134" spans="1:33" s="4" customFormat="1" ht="38.25" customHeight="1" thickBot="1" x14ac:dyDescent="0.3">
      <c r="A134" s="337"/>
      <c r="B134" s="303" t="s">
        <v>231</v>
      </c>
      <c r="C134" s="417" t="s">
        <v>251</v>
      </c>
      <c r="D134" s="120"/>
      <c r="E134" s="121"/>
      <c r="F134" s="120"/>
      <c r="G134" s="121"/>
      <c r="H134" s="120"/>
      <c r="I134" s="121"/>
      <c r="J134" s="120"/>
      <c r="K134" s="121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129"/>
      <c r="AB134" s="125">
        <f t="shared" si="31"/>
        <v>0</v>
      </c>
      <c r="AC134" s="163"/>
      <c r="AD134" s="177"/>
      <c r="AE134" s="149"/>
      <c r="AF134" s="180"/>
      <c r="AG134" s="133">
        <v>133</v>
      </c>
    </row>
    <row r="135" spans="1:33" s="4" customFormat="1" ht="38.25" customHeight="1" x14ac:dyDescent="0.25">
      <c r="A135" s="335" t="s">
        <v>178</v>
      </c>
      <c r="B135" s="301" t="s">
        <v>226</v>
      </c>
      <c r="C135" s="416" t="s">
        <v>252</v>
      </c>
      <c r="D135" s="50"/>
      <c r="E135" s="35"/>
      <c r="F135" s="50"/>
      <c r="G135" s="35"/>
      <c r="H135" s="50"/>
      <c r="I135" s="35"/>
      <c r="J135" s="50"/>
      <c r="K135" s="35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127"/>
      <c r="AB135" s="124">
        <f t="shared" si="31"/>
        <v>0</v>
      </c>
      <c r="AC135" s="161"/>
      <c r="AD135" s="177"/>
      <c r="AE135" s="149"/>
      <c r="AF135" s="180"/>
      <c r="AG135" s="133">
        <v>134</v>
      </c>
    </row>
    <row r="136" spans="1:33" s="4" customFormat="1" ht="38.25" customHeight="1" x14ac:dyDescent="0.25">
      <c r="A136" s="336"/>
      <c r="B136" s="302" t="s">
        <v>227</v>
      </c>
      <c r="C136" s="416" t="s">
        <v>253</v>
      </c>
      <c r="D136" s="49"/>
      <c r="E136" s="34"/>
      <c r="F136" s="49"/>
      <c r="G136" s="34"/>
      <c r="H136" s="49"/>
      <c r="I136" s="34"/>
      <c r="J136" s="49"/>
      <c r="K136" s="34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128"/>
      <c r="AB136" s="124">
        <f t="shared" ref="AB136:AB138" si="32">SUM(D136:AA136)</f>
        <v>0</v>
      </c>
      <c r="AC136" s="162"/>
      <c r="AD136" s="177"/>
      <c r="AE136" s="149"/>
      <c r="AF136" s="180"/>
      <c r="AG136" s="133">
        <v>135</v>
      </c>
    </row>
    <row r="137" spans="1:33" s="4" customFormat="1" ht="38.25" customHeight="1" x14ac:dyDescent="0.25">
      <c r="A137" s="336"/>
      <c r="B137" s="302" t="s">
        <v>228</v>
      </c>
      <c r="C137" s="416" t="s">
        <v>254</v>
      </c>
      <c r="D137" s="49"/>
      <c r="E137" s="34"/>
      <c r="F137" s="49"/>
      <c r="G137" s="34"/>
      <c r="H137" s="49"/>
      <c r="I137" s="34"/>
      <c r="J137" s="49"/>
      <c r="K137" s="34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128"/>
      <c r="AB137" s="124">
        <f t="shared" si="32"/>
        <v>0</v>
      </c>
      <c r="AC137" s="162"/>
      <c r="AD137" s="177"/>
      <c r="AE137" s="149"/>
      <c r="AF137" s="180"/>
      <c r="AG137" s="133">
        <v>136</v>
      </c>
    </row>
    <row r="138" spans="1:33" s="4" customFormat="1" ht="38.25" customHeight="1" x14ac:dyDescent="0.25">
      <c r="A138" s="336"/>
      <c r="B138" s="302" t="s">
        <v>229</v>
      </c>
      <c r="C138" s="416" t="s">
        <v>255</v>
      </c>
      <c r="D138" s="49"/>
      <c r="E138" s="34"/>
      <c r="F138" s="49"/>
      <c r="G138" s="34"/>
      <c r="H138" s="49"/>
      <c r="I138" s="34"/>
      <c r="J138" s="49"/>
      <c r="K138" s="34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128"/>
      <c r="AB138" s="124">
        <f t="shared" si="32"/>
        <v>0</v>
      </c>
      <c r="AC138" s="162"/>
      <c r="AD138" s="177"/>
      <c r="AE138" s="149"/>
      <c r="AF138" s="180"/>
      <c r="AG138" s="133">
        <v>137</v>
      </c>
    </row>
    <row r="139" spans="1:33" s="4" customFormat="1" ht="38.25" customHeight="1" x14ac:dyDescent="0.25">
      <c r="A139" s="336"/>
      <c r="B139" s="302" t="s">
        <v>230</v>
      </c>
      <c r="C139" s="416" t="s">
        <v>256</v>
      </c>
      <c r="D139" s="49"/>
      <c r="E139" s="34"/>
      <c r="F139" s="49"/>
      <c r="G139" s="34"/>
      <c r="H139" s="49"/>
      <c r="I139" s="34"/>
      <c r="J139" s="49"/>
      <c r="K139" s="34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128"/>
      <c r="AB139" s="124">
        <f t="shared" si="31"/>
        <v>0</v>
      </c>
      <c r="AC139" s="162"/>
      <c r="AD139" s="177"/>
      <c r="AE139" s="149"/>
      <c r="AF139" s="180"/>
      <c r="AG139" s="133">
        <v>138</v>
      </c>
    </row>
    <row r="140" spans="1:33" s="4" customFormat="1" ht="38.25" customHeight="1" thickBot="1" x14ac:dyDescent="0.3">
      <c r="A140" s="336"/>
      <c r="B140" s="305" t="s">
        <v>231</v>
      </c>
      <c r="C140" s="417" t="s">
        <v>257</v>
      </c>
      <c r="D140" s="118"/>
      <c r="E140" s="119"/>
      <c r="F140" s="118"/>
      <c r="G140" s="119"/>
      <c r="H140" s="118"/>
      <c r="I140" s="119"/>
      <c r="J140" s="118"/>
      <c r="K140" s="119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167"/>
      <c r="AB140" s="144">
        <f t="shared" si="31"/>
        <v>0</v>
      </c>
      <c r="AC140" s="168"/>
      <c r="AD140" s="178"/>
      <c r="AE140" s="149"/>
      <c r="AF140" s="181"/>
      <c r="AG140" s="133">
        <v>139</v>
      </c>
    </row>
    <row r="141" spans="1:33" s="4" customFormat="1" ht="38.25" customHeight="1" thickBot="1" x14ac:dyDescent="0.3">
      <c r="A141" s="182" t="s">
        <v>275</v>
      </c>
      <c r="B141" s="183"/>
      <c r="C141" s="214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4"/>
      <c r="AG141" s="133">
        <v>140</v>
      </c>
    </row>
    <row r="142" spans="1:33" s="4" customFormat="1" ht="38.25" customHeight="1" thickBot="1" x14ac:dyDescent="0.3">
      <c r="A142" s="341" t="s">
        <v>223</v>
      </c>
      <c r="B142" s="299" t="s">
        <v>232</v>
      </c>
      <c r="C142" s="420" t="s">
        <v>258</v>
      </c>
      <c r="D142" s="165">
        <f t="shared" ref="D142" si="33">SUM(D143:D154)</f>
        <v>0</v>
      </c>
      <c r="E142" s="165">
        <f t="shared" ref="E142" si="34">SUM(E143:E154)</f>
        <v>0</v>
      </c>
      <c r="F142" s="165">
        <f t="shared" ref="F142" si="35">SUM(F143:F154)</f>
        <v>0</v>
      </c>
      <c r="G142" s="165">
        <f t="shared" ref="G142" si="36">SUM(G143:G154)</f>
        <v>0</v>
      </c>
      <c r="H142" s="165">
        <f t="shared" ref="H142" si="37">SUM(H143:H154)</f>
        <v>0</v>
      </c>
      <c r="I142" s="165">
        <f t="shared" ref="I142" si="38">SUM(I143:I154)</f>
        <v>0</v>
      </c>
      <c r="J142" s="165">
        <f t="shared" ref="J142" si="39">SUM(J143:J154)</f>
        <v>0</v>
      </c>
      <c r="K142" s="165">
        <f t="shared" ref="K142" si="40">SUM(K143:K154)</f>
        <v>0</v>
      </c>
      <c r="L142" s="165">
        <f t="shared" ref="L142:AA142" si="41">SUM(L143:L154)</f>
        <v>0</v>
      </c>
      <c r="M142" s="165">
        <f t="shared" ref="M142" si="42">SUM(M143:M154)</f>
        <v>0</v>
      </c>
      <c r="N142" s="165">
        <f t="shared" ref="N142" si="43">SUM(N143:N154)</f>
        <v>0</v>
      </c>
      <c r="O142" s="165">
        <f t="shared" ref="O142" si="44">SUM(O143:O154)</f>
        <v>0</v>
      </c>
      <c r="P142" s="165">
        <f t="shared" ref="P142" si="45">SUM(P143:P154)</f>
        <v>0</v>
      </c>
      <c r="Q142" s="165">
        <f t="shared" ref="Q142" si="46">SUM(Q143:Q154)</f>
        <v>0</v>
      </c>
      <c r="R142" s="165">
        <f t="shared" ref="R142" si="47">SUM(R143:R154)</f>
        <v>0</v>
      </c>
      <c r="S142" s="165">
        <f t="shared" ref="S142" si="48">SUM(S143:S154)</f>
        <v>0</v>
      </c>
      <c r="T142" s="165">
        <f t="shared" ref="T142" si="49">SUM(T143:T154)</f>
        <v>0</v>
      </c>
      <c r="U142" s="165">
        <f t="shared" ref="U142" si="50">SUM(U143:U154)</f>
        <v>0</v>
      </c>
      <c r="V142" s="165">
        <f t="shared" ref="V142" si="51">SUM(V143:V154)</f>
        <v>0</v>
      </c>
      <c r="W142" s="165">
        <f t="shared" ref="W142" si="52">SUM(W143:W154)</f>
        <v>0</v>
      </c>
      <c r="X142" s="165">
        <f t="shared" ref="X142" si="53">SUM(X143:X154)</f>
        <v>0</v>
      </c>
      <c r="Y142" s="165">
        <f t="shared" ref="Y142" si="54">SUM(Y143:Y154)</f>
        <v>0</v>
      </c>
      <c r="Z142" s="165">
        <f t="shared" ref="Z142" si="55">SUM(Z143:Z154)</f>
        <v>0</v>
      </c>
      <c r="AA142" s="165">
        <f t="shared" ref="AA142" si="56">SUM(AA143:AA154)</f>
        <v>0</v>
      </c>
      <c r="AB142" s="124">
        <f t="shared" ref="AB142:AB154" si="57">SUM(D142:AA142)</f>
        <v>0</v>
      </c>
      <c r="AC142" s="170"/>
      <c r="AD142" s="176"/>
      <c r="AE142" s="149"/>
      <c r="AF142" s="179"/>
      <c r="AG142" s="133">
        <v>141</v>
      </c>
    </row>
    <row r="143" spans="1:33" s="4" customFormat="1" ht="38.25" customHeight="1" thickBot="1" x14ac:dyDescent="0.3">
      <c r="A143" s="335" t="s">
        <v>177</v>
      </c>
      <c r="B143" s="301" t="s">
        <v>233</v>
      </c>
      <c r="C143" s="408" t="s">
        <v>252</v>
      </c>
      <c r="D143" s="50"/>
      <c r="E143" s="35"/>
      <c r="F143" s="50"/>
      <c r="G143" s="35"/>
      <c r="H143" s="50"/>
      <c r="I143" s="35"/>
      <c r="J143" s="50"/>
      <c r="K143" s="35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134"/>
      <c r="AB143" s="124">
        <f t="shared" si="57"/>
        <v>0</v>
      </c>
      <c r="AC143" s="169"/>
      <c r="AD143" s="177"/>
      <c r="AE143" s="149"/>
      <c r="AF143" s="180"/>
      <c r="AG143" s="133">
        <v>142</v>
      </c>
    </row>
    <row r="144" spans="1:33" s="4" customFormat="1" ht="38.25" customHeight="1" x14ac:dyDescent="0.25">
      <c r="A144" s="336"/>
      <c r="B144" s="302" t="s">
        <v>234</v>
      </c>
      <c r="C144" s="416" t="s">
        <v>253</v>
      </c>
      <c r="D144" s="49"/>
      <c r="E144" s="34"/>
      <c r="F144" s="49"/>
      <c r="G144" s="34"/>
      <c r="H144" s="49"/>
      <c r="I144" s="34"/>
      <c r="J144" s="49"/>
      <c r="K144" s="34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139"/>
      <c r="AB144" s="124">
        <f t="shared" si="57"/>
        <v>0</v>
      </c>
      <c r="AC144" s="157"/>
      <c r="AD144" s="177"/>
      <c r="AE144" s="149"/>
      <c r="AF144" s="180"/>
      <c r="AG144" s="133">
        <v>143</v>
      </c>
    </row>
    <row r="145" spans="1:33" s="4" customFormat="1" ht="38.25" customHeight="1" x14ac:dyDescent="0.25">
      <c r="A145" s="336"/>
      <c r="B145" s="302" t="s">
        <v>235</v>
      </c>
      <c r="C145" s="416" t="s">
        <v>254</v>
      </c>
      <c r="D145" s="49"/>
      <c r="E145" s="34"/>
      <c r="F145" s="49"/>
      <c r="G145" s="34"/>
      <c r="H145" s="49"/>
      <c r="I145" s="34"/>
      <c r="J145" s="49"/>
      <c r="K145" s="34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136"/>
      <c r="AB145" s="124">
        <f t="shared" si="57"/>
        <v>0</v>
      </c>
      <c r="AC145" s="153"/>
      <c r="AD145" s="177"/>
      <c r="AE145" s="149"/>
      <c r="AF145" s="180"/>
      <c r="AG145" s="133">
        <v>144</v>
      </c>
    </row>
    <row r="146" spans="1:33" s="4" customFormat="1" ht="38.25" customHeight="1" thickBot="1" x14ac:dyDescent="0.3">
      <c r="A146" s="336"/>
      <c r="B146" s="302" t="s">
        <v>236</v>
      </c>
      <c r="C146" s="416" t="s">
        <v>255</v>
      </c>
      <c r="D146" s="49"/>
      <c r="E146" s="34"/>
      <c r="F146" s="49"/>
      <c r="G146" s="34"/>
      <c r="H146" s="49"/>
      <c r="I146" s="34"/>
      <c r="J146" s="49"/>
      <c r="K146" s="34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136"/>
      <c r="AB146" s="124">
        <f t="shared" si="57"/>
        <v>0</v>
      </c>
      <c r="AC146" s="153"/>
      <c r="AD146" s="177"/>
      <c r="AE146" s="149"/>
      <c r="AF146" s="180"/>
      <c r="AG146" s="133">
        <v>145</v>
      </c>
    </row>
    <row r="147" spans="1:33" s="4" customFormat="1" ht="38.25" customHeight="1" x14ac:dyDescent="0.25">
      <c r="A147" s="336"/>
      <c r="B147" s="302" t="s">
        <v>237</v>
      </c>
      <c r="C147" s="416" t="s">
        <v>256</v>
      </c>
      <c r="D147" s="49"/>
      <c r="E147" s="34"/>
      <c r="F147" s="49"/>
      <c r="G147" s="34"/>
      <c r="H147" s="49"/>
      <c r="I147" s="34"/>
      <c r="J147" s="49"/>
      <c r="K147" s="34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136"/>
      <c r="AB147" s="124">
        <f t="shared" si="57"/>
        <v>0</v>
      </c>
      <c r="AC147" s="161"/>
      <c r="AD147" s="177"/>
      <c r="AE147" s="149"/>
      <c r="AF147" s="180"/>
      <c r="AG147" s="133">
        <v>146</v>
      </c>
    </row>
    <row r="148" spans="1:33" s="4" customFormat="1" ht="38.25" customHeight="1" thickBot="1" x14ac:dyDescent="0.3">
      <c r="A148" s="337"/>
      <c r="B148" s="303" t="s">
        <v>238</v>
      </c>
      <c r="C148" s="417" t="s">
        <v>257</v>
      </c>
      <c r="D148" s="120"/>
      <c r="E148" s="121"/>
      <c r="F148" s="120"/>
      <c r="G148" s="121"/>
      <c r="H148" s="120"/>
      <c r="I148" s="121"/>
      <c r="J148" s="120"/>
      <c r="K148" s="121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138"/>
      <c r="AB148" s="124">
        <f t="shared" si="57"/>
        <v>0</v>
      </c>
      <c r="AC148" s="162"/>
      <c r="AD148" s="177"/>
      <c r="AE148" s="149"/>
      <c r="AF148" s="180"/>
      <c r="AG148" s="133">
        <v>147</v>
      </c>
    </row>
    <row r="149" spans="1:33" s="4" customFormat="1" ht="38.25" customHeight="1" x14ac:dyDescent="0.25">
      <c r="A149" s="332" t="s">
        <v>178</v>
      </c>
      <c r="B149" s="304" t="s">
        <v>233</v>
      </c>
      <c r="C149" s="416" t="s">
        <v>259</v>
      </c>
      <c r="D149" s="49"/>
      <c r="E149" s="34"/>
      <c r="F149" s="49"/>
      <c r="G149" s="34"/>
      <c r="H149" s="49"/>
      <c r="I149" s="34"/>
      <c r="J149" s="49"/>
      <c r="K149" s="34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130"/>
      <c r="AB149" s="124">
        <f t="shared" si="57"/>
        <v>0</v>
      </c>
      <c r="AC149" s="157"/>
      <c r="AD149" s="177"/>
      <c r="AE149" s="149"/>
      <c r="AF149" s="180"/>
      <c r="AG149" s="133">
        <v>148</v>
      </c>
    </row>
    <row r="150" spans="1:33" s="4" customFormat="1" ht="38.25" customHeight="1" x14ac:dyDescent="0.25">
      <c r="A150" s="332"/>
      <c r="B150" s="302" t="s">
        <v>234</v>
      </c>
      <c r="C150" s="416" t="s">
        <v>260</v>
      </c>
      <c r="D150" s="49"/>
      <c r="E150" s="34"/>
      <c r="F150" s="49"/>
      <c r="G150" s="34"/>
      <c r="H150" s="49"/>
      <c r="I150" s="34"/>
      <c r="J150" s="49"/>
      <c r="K150" s="34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128"/>
      <c r="AB150" s="124">
        <f t="shared" si="57"/>
        <v>0</v>
      </c>
      <c r="AC150" s="153"/>
      <c r="AD150" s="177"/>
      <c r="AE150" s="149"/>
      <c r="AF150" s="180"/>
      <c r="AG150" s="133">
        <v>149</v>
      </c>
    </row>
    <row r="151" spans="1:33" s="4" customFormat="1" ht="38.25" customHeight="1" thickBot="1" x14ac:dyDescent="0.3">
      <c r="A151" s="332"/>
      <c r="B151" s="302" t="s">
        <v>235</v>
      </c>
      <c r="C151" s="416" t="s">
        <v>261</v>
      </c>
      <c r="D151" s="49"/>
      <c r="E151" s="34"/>
      <c r="F151" s="49"/>
      <c r="G151" s="34"/>
      <c r="H151" s="49"/>
      <c r="I151" s="34"/>
      <c r="J151" s="49"/>
      <c r="K151" s="34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128"/>
      <c r="AB151" s="124">
        <f t="shared" si="57"/>
        <v>0</v>
      </c>
      <c r="AC151" s="153"/>
      <c r="AD151" s="177"/>
      <c r="AE151" s="149"/>
      <c r="AF151" s="180"/>
      <c r="AG151" s="133">
        <v>150</v>
      </c>
    </row>
    <row r="152" spans="1:33" s="4" customFormat="1" ht="38.25" customHeight="1" x14ac:dyDescent="0.25">
      <c r="A152" s="332"/>
      <c r="B152" s="302" t="s">
        <v>236</v>
      </c>
      <c r="C152" s="416" t="s">
        <v>262</v>
      </c>
      <c r="D152" s="49"/>
      <c r="E152" s="34"/>
      <c r="F152" s="49"/>
      <c r="G152" s="34"/>
      <c r="H152" s="49"/>
      <c r="I152" s="34"/>
      <c r="J152" s="49"/>
      <c r="K152" s="34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128"/>
      <c r="AB152" s="124">
        <f t="shared" si="57"/>
        <v>0</v>
      </c>
      <c r="AC152" s="161"/>
      <c r="AD152" s="177"/>
      <c r="AE152" s="149"/>
      <c r="AF152" s="180"/>
      <c r="AG152" s="133">
        <v>151</v>
      </c>
    </row>
    <row r="153" spans="1:33" s="4" customFormat="1" ht="38.25" customHeight="1" x14ac:dyDescent="0.25">
      <c r="A153" s="332"/>
      <c r="B153" s="302" t="s">
        <v>237</v>
      </c>
      <c r="C153" s="416" t="s">
        <v>263</v>
      </c>
      <c r="D153" s="49"/>
      <c r="E153" s="34"/>
      <c r="F153" s="49"/>
      <c r="G153" s="34"/>
      <c r="H153" s="49"/>
      <c r="I153" s="34"/>
      <c r="J153" s="49"/>
      <c r="K153" s="34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128"/>
      <c r="AB153" s="124">
        <f t="shared" si="57"/>
        <v>0</v>
      </c>
      <c r="AC153" s="162"/>
      <c r="AD153" s="177"/>
      <c r="AE153" s="149"/>
      <c r="AF153" s="180"/>
      <c r="AG153" s="133">
        <v>152</v>
      </c>
    </row>
    <row r="154" spans="1:33" s="4" customFormat="1" ht="38.25" customHeight="1" thickBot="1" x14ac:dyDescent="0.3">
      <c r="A154" s="332"/>
      <c r="B154" s="305" t="s">
        <v>238</v>
      </c>
      <c r="C154" s="417" t="s">
        <v>264</v>
      </c>
      <c r="D154" s="118"/>
      <c r="E154" s="119"/>
      <c r="F154" s="118"/>
      <c r="G154" s="119"/>
      <c r="H154" s="118"/>
      <c r="I154" s="119"/>
      <c r="J154" s="118"/>
      <c r="K154" s="119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167"/>
      <c r="AB154" s="124">
        <f t="shared" si="57"/>
        <v>0</v>
      </c>
      <c r="AC154" s="162"/>
      <c r="AD154" s="178"/>
      <c r="AE154" s="149"/>
      <c r="AF154" s="181"/>
      <c r="AG154" s="133">
        <v>153</v>
      </c>
    </row>
    <row r="155" spans="1:33" s="4" customFormat="1" ht="38.25" customHeight="1" thickBot="1" x14ac:dyDescent="0.3">
      <c r="A155" s="182" t="s">
        <v>273</v>
      </c>
      <c r="B155" s="183"/>
      <c r="C155" s="214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4"/>
      <c r="AG155" s="133">
        <v>154</v>
      </c>
    </row>
    <row r="156" spans="1:33" s="6" customFormat="1" ht="38.25" customHeight="1" thickBot="1" x14ac:dyDescent="0.3">
      <c r="A156" s="341" t="s">
        <v>224</v>
      </c>
      <c r="B156" s="299" t="s">
        <v>224</v>
      </c>
      <c r="C156" s="419" t="s">
        <v>265</v>
      </c>
      <c r="D156" s="171">
        <f t="shared" ref="D156" si="58">SUM(D157:D162)</f>
        <v>0</v>
      </c>
      <c r="E156" s="171">
        <f t="shared" ref="E156" si="59">SUM(E157:E162)</f>
        <v>0</v>
      </c>
      <c r="F156" s="171">
        <f t="shared" ref="F156" si="60">SUM(F157:F162)</f>
        <v>0</v>
      </c>
      <c r="G156" s="171">
        <f t="shared" ref="G156" si="61">SUM(G157:G162)</f>
        <v>0</v>
      </c>
      <c r="H156" s="171">
        <f t="shared" ref="H156" si="62">SUM(H157:H162)</f>
        <v>0</v>
      </c>
      <c r="I156" s="171">
        <f t="shared" ref="I156" si="63">SUM(I157:I162)</f>
        <v>0</v>
      </c>
      <c r="J156" s="171">
        <f t="shared" ref="J156" si="64">SUM(J157:J162)</f>
        <v>0</v>
      </c>
      <c r="K156" s="171">
        <f t="shared" ref="K156" si="65">SUM(K157:K162)</f>
        <v>0</v>
      </c>
      <c r="L156" s="171">
        <f t="shared" ref="L156" si="66">SUM(L157:L162)</f>
        <v>0</v>
      </c>
      <c r="M156" s="171">
        <f t="shared" ref="M156:AA156" si="67">SUM(M157:M162)</f>
        <v>0</v>
      </c>
      <c r="N156" s="171">
        <f t="shared" si="67"/>
        <v>0</v>
      </c>
      <c r="O156" s="171">
        <f t="shared" si="67"/>
        <v>0</v>
      </c>
      <c r="P156" s="171">
        <f t="shared" si="67"/>
        <v>0</v>
      </c>
      <c r="Q156" s="171">
        <f t="shared" si="67"/>
        <v>0</v>
      </c>
      <c r="R156" s="171">
        <f t="shared" si="67"/>
        <v>0</v>
      </c>
      <c r="S156" s="171">
        <f t="shared" si="67"/>
        <v>0</v>
      </c>
      <c r="T156" s="171">
        <f t="shared" si="67"/>
        <v>0</v>
      </c>
      <c r="U156" s="171">
        <f t="shared" si="67"/>
        <v>0</v>
      </c>
      <c r="V156" s="171">
        <f t="shared" si="67"/>
        <v>0</v>
      </c>
      <c r="W156" s="171">
        <f t="shared" si="67"/>
        <v>0</v>
      </c>
      <c r="X156" s="171">
        <f t="shared" si="67"/>
        <v>0</v>
      </c>
      <c r="Y156" s="171">
        <f t="shared" si="67"/>
        <v>0</v>
      </c>
      <c r="Z156" s="171">
        <f t="shared" si="67"/>
        <v>0</v>
      </c>
      <c r="AA156" s="171">
        <f t="shared" si="67"/>
        <v>0</v>
      </c>
      <c r="AB156" s="166">
        <f t="shared" ref="AB156" si="68">SUM(D156:AA156)</f>
        <v>0</v>
      </c>
      <c r="AC156" s="172"/>
      <c r="AD156" s="353"/>
      <c r="AE156" s="173"/>
      <c r="AF156" s="355"/>
      <c r="AG156" s="133">
        <v>155</v>
      </c>
    </row>
    <row r="157" spans="1:33" s="4" customFormat="1" ht="38.25" customHeight="1" x14ac:dyDescent="0.25">
      <c r="A157" s="342" t="s">
        <v>81</v>
      </c>
      <c r="B157" s="304" t="s">
        <v>239</v>
      </c>
      <c r="C157" s="416" t="s">
        <v>266</v>
      </c>
      <c r="D157" s="51"/>
      <c r="E157" s="35"/>
      <c r="F157" s="50"/>
      <c r="G157" s="35"/>
      <c r="H157" s="50"/>
      <c r="I157" s="35"/>
      <c r="J157" s="50"/>
      <c r="K157" s="35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134"/>
      <c r="AB157" s="131">
        <f t="shared" ref="AB157:AB158" si="69">SUM(D157:AA157)</f>
        <v>0</v>
      </c>
      <c r="AC157" s="161"/>
      <c r="AD157" s="352"/>
      <c r="AE157" s="149"/>
      <c r="AF157" s="354"/>
      <c r="AG157" s="133">
        <v>156</v>
      </c>
    </row>
    <row r="158" spans="1:33" s="4" customFormat="1" ht="38.25" customHeight="1" x14ac:dyDescent="0.25">
      <c r="A158" s="293" t="s">
        <v>79</v>
      </c>
      <c r="B158" s="302" t="s">
        <v>240</v>
      </c>
      <c r="C158" s="416" t="s">
        <v>267</v>
      </c>
      <c r="D158" s="135"/>
      <c r="E158" s="34"/>
      <c r="F158" s="49"/>
      <c r="G158" s="34"/>
      <c r="H158" s="49"/>
      <c r="I158" s="34"/>
      <c r="J158" s="49"/>
      <c r="K158" s="34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136"/>
      <c r="AB158" s="124">
        <f t="shared" si="69"/>
        <v>0</v>
      </c>
      <c r="AC158" s="162"/>
      <c r="AD158" s="352"/>
      <c r="AE158" s="149"/>
      <c r="AF158" s="354"/>
      <c r="AG158" s="133">
        <v>157</v>
      </c>
    </row>
    <row r="159" spans="1:33" s="4" customFormat="1" ht="38.25" customHeight="1" x14ac:dyDescent="0.25">
      <c r="A159" s="293" t="s">
        <v>171</v>
      </c>
      <c r="B159" s="302" t="s">
        <v>241</v>
      </c>
      <c r="C159" s="416" t="s">
        <v>268</v>
      </c>
      <c r="D159" s="135"/>
      <c r="E159" s="34"/>
      <c r="F159" s="49"/>
      <c r="G159" s="34"/>
      <c r="H159" s="49"/>
      <c r="I159" s="34"/>
      <c r="J159" s="49"/>
      <c r="K159" s="3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136"/>
      <c r="AB159" s="124">
        <f t="shared" ref="AB159:AB162" si="70">SUM(D159:AA159)</f>
        <v>0</v>
      </c>
      <c r="AC159" s="162"/>
      <c r="AD159" s="352"/>
      <c r="AE159" s="149"/>
      <c r="AF159" s="354"/>
      <c r="AG159" s="133">
        <v>158</v>
      </c>
    </row>
    <row r="160" spans="1:33" s="4" customFormat="1" ht="38.25" customHeight="1" thickBot="1" x14ac:dyDescent="0.3">
      <c r="A160" s="330" t="s">
        <v>276</v>
      </c>
      <c r="B160" s="302" t="s">
        <v>242</v>
      </c>
      <c r="C160" s="416" t="s">
        <v>269</v>
      </c>
      <c r="D160" s="135"/>
      <c r="E160" s="34"/>
      <c r="F160" s="49"/>
      <c r="G160" s="34"/>
      <c r="H160" s="49"/>
      <c r="I160" s="34"/>
      <c r="J160" s="49"/>
      <c r="K160" s="34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136"/>
      <c r="AB160" s="124">
        <f t="shared" si="70"/>
        <v>0</v>
      </c>
      <c r="AC160" s="162"/>
      <c r="AD160" s="352"/>
      <c r="AE160" s="149"/>
      <c r="AF160" s="354"/>
      <c r="AG160" s="133">
        <v>159</v>
      </c>
    </row>
    <row r="161" spans="1:33" s="4" customFormat="1" ht="38.25" customHeight="1" thickBot="1" x14ac:dyDescent="0.3">
      <c r="A161" s="293" t="s">
        <v>78</v>
      </c>
      <c r="B161" s="302" t="s">
        <v>243</v>
      </c>
      <c r="C161" s="416" t="s">
        <v>270</v>
      </c>
      <c r="D161" s="135"/>
      <c r="E161" s="34"/>
      <c r="F161" s="49"/>
      <c r="G161" s="34"/>
      <c r="H161" s="49"/>
      <c r="I161" s="34"/>
      <c r="J161" s="49"/>
      <c r="K161" s="34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136"/>
      <c r="AB161" s="125">
        <f t="shared" si="70"/>
        <v>0</v>
      </c>
      <c r="AC161" s="163"/>
      <c r="AD161" s="352"/>
      <c r="AE161" s="149"/>
      <c r="AF161" s="354"/>
      <c r="AG161" s="133">
        <v>160</v>
      </c>
    </row>
    <row r="162" spans="1:33" s="4" customFormat="1" ht="38.25" customHeight="1" thickBot="1" x14ac:dyDescent="0.3">
      <c r="A162" s="298" t="s">
        <v>80</v>
      </c>
      <c r="B162" s="303" t="s">
        <v>244</v>
      </c>
      <c r="C162" s="417" t="s">
        <v>271</v>
      </c>
      <c r="D162" s="137"/>
      <c r="E162" s="121"/>
      <c r="F162" s="120"/>
      <c r="G162" s="121"/>
      <c r="H162" s="120"/>
      <c r="I162" s="121"/>
      <c r="J162" s="120"/>
      <c r="K162" s="121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138"/>
      <c r="AB162" s="124">
        <f t="shared" si="70"/>
        <v>0</v>
      </c>
      <c r="AC162" s="162"/>
      <c r="AD162" s="352"/>
      <c r="AE162" s="149"/>
      <c r="AF162" s="436"/>
      <c r="AG162" s="133">
        <v>161</v>
      </c>
    </row>
    <row r="163" spans="1:33" ht="45.75" customHeight="1" thickBot="1" x14ac:dyDescent="0.8">
      <c r="A163" s="343" t="s">
        <v>41</v>
      </c>
      <c r="B163" s="306"/>
      <c r="F163" s="2"/>
      <c r="G163" s="2"/>
      <c r="I163" s="2"/>
      <c r="J163" s="2"/>
      <c r="M163" s="2"/>
      <c r="N163" s="2"/>
      <c r="O163" s="2"/>
      <c r="Q163" s="2"/>
      <c r="X163" s="2"/>
    </row>
    <row r="165" spans="1:33" ht="36" thickBot="1" x14ac:dyDescent="0.8">
      <c r="A165" s="310"/>
      <c r="B165" s="308"/>
      <c r="E165" s="2"/>
      <c r="F165" s="2"/>
      <c r="G165" s="2"/>
      <c r="H165" s="2"/>
      <c r="I165" s="2"/>
      <c r="J165" s="2"/>
      <c r="K165" s="2"/>
      <c r="L165" s="2"/>
      <c r="M165" s="2"/>
    </row>
    <row r="166" spans="1:33" s="65" customFormat="1" ht="41.25" customHeight="1" thickBot="1" x14ac:dyDescent="0.3">
      <c r="A166" s="266" t="s">
        <v>67</v>
      </c>
      <c r="B166" s="267"/>
      <c r="C166" s="267"/>
      <c r="D166" s="267"/>
      <c r="E166" s="267"/>
      <c r="F166" s="267"/>
      <c r="G166" s="267"/>
      <c r="H166" s="267"/>
      <c r="I166" s="267"/>
      <c r="J166" s="267"/>
      <c r="K166" s="267"/>
      <c r="L166" s="267"/>
      <c r="M166" s="268" t="s">
        <v>64</v>
      </c>
      <c r="N166" s="267"/>
      <c r="O166" s="267"/>
      <c r="P166" s="267"/>
      <c r="Q166" s="267"/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  <c r="AC166" s="267"/>
      <c r="AD166" s="267"/>
      <c r="AE166" s="267"/>
      <c r="AF166" s="269"/>
      <c r="AG166" s="116"/>
    </row>
    <row r="167" spans="1:33" ht="30.75" customHeight="1" x14ac:dyDescent="0.5">
      <c r="A167" s="257" t="str">
        <f>CONCATENATE(AD70,AD22,AD45,AD51,AD79,AD97,AD114,AD128,AD142,AD156)</f>
        <v/>
      </c>
      <c r="B167" s="258"/>
      <c r="C167" s="258"/>
      <c r="D167" s="258"/>
      <c r="E167" s="258"/>
      <c r="F167" s="258"/>
      <c r="G167" s="258"/>
      <c r="H167" s="258"/>
      <c r="I167" s="258"/>
      <c r="J167" s="258"/>
      <c r="K167" s="258"/>
      <c r="L167" s="259"/>
      <c r="M167" s="270" t="str">
        <f>IF(LEN(A167)&lt;=0,"","Please ensure you solve the errors appearing on the left . However, In the cases where the errors are valid and can be explained ( We expect this to be very rare cases), Please delete this message and type the  justification for the error here)")</f>
        <v/>
      </c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  <c r="AA167" s="271"/>
      <c r="AB167" s="271"/>
      <c r="AC167" s="271"/>
      <c r="AD167" s="271"/>
      <c r="AE167" s="271"/>
      <c r="AF167" s="272"/>
    </row>
    <row r="168" spans="1:33" ht="25.5" customHeight="1" x14ac:dyDescent="0.5">
      <c r="A168" s="260"/>
      <c r="B168" s="261"/>
      <c r="C168" s="261"/>
      <c r="D168" s="261"/>
      <c r="E168" s="261"/>
      <c r="F168" s="261"/>
      <c r="G168" s="261"/>
      <c r="H168" s="261"/>
      <c r="I168" s="261"/>
      <c r="J168" s="261"/>
      <c r="K168" s="261"/>
      <c r="L168" s="262"/>
      <c r="M168" s="273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274"/>
      <c r="AB168" s="274"/>
      <c r="AC168" s="274"/>
      <c r="AD168" s="274"/>
      <c r="AE168" s="274"/>
      <c r="AF168" s="275"/>
    </row>
    <row r="169" spans="1:33" ht="30.75" customHeight="1" x14ac:dyDescent="0.5">
      <c r="A169" s="260"/>
      <c r="B169" s="261"/>
      <c r="C169" s="261"/>
      <c r="D169" s="261"/>
      <c r="E169" s="261"/>
      <c r="F169" s="261"/>
      <c r="G169" s="261"/>
      <c r="H169" s="261"/>
      <c r="I169" s="261"/>
      <c r="J169" s="261"/>
      <c r="K169" s="261"/>
      <c r="L169" s="262"/>
      <c r="M169" s="273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  <c r="AA169" s="274"/>
      <c r="AB169" s="274"/>
      <c r="AC169" s="274"/>
      <c r="AD169" s="274"/>
      <c r="AE169" s="274"/>
      <c r="AF169" s="275"/>
    </row>
    <row r="170" spans="1:33" ht="25.5" customHeight="1" x14ac:dyDescent="0.5">
      <c r="A170" s="260"/>
      <c r="B170" s="261"/>
      <c r="C170" s="261"/>
      <c r="D170" s="261"/>
      <c r="E170" s="261"/>
      <c r="F170" s="261"/>
      <c r="G170" s="261"/>
      <c r="H170" s="261"/>
      <c r="I170" s="261"/>
      <c r="J170" s="261"/>
      <c r="K170" s="261"/>
      <c r="L170" s="262"/>
      <c r="M170" s="273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  <c r="AA170" s="274"/>
      <c r="AB170" s="274"/>
      <c r="AC170" s="274"/>
      <c r="AD170" s="274"/>
      <c r="AE170" s="274"/>
      <c r="AF170" s="275"/>
    </row>
    <row r="171" spans="1:33" ht="25.5" customHeight="1" x14ac:dyDescent="0.5">
      <c r="A171" s="260"/>
      <c r="B171" s="261"/>
      <c r="C171" s="261"/>
      <c r="D171" s="261"/>
      <c r="E171" s="261"/>
      <c r="F171" s="261"/>
      <c r="G171" s="261"/>
      <c r="H171" s="261"/>
      <c r="I171" s="261"/>
      <c r="J171" s="261"/>
      <c r="K171" s="261"/>
      <c r="L171" s="262"/>
      <c r="M171" s="273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  <c r="AA171" s="274"/>
      <c r="AB171" s="274"/>
      <c r="AC171" s="274"/>
      <c r="AD171" s="274"/>
      <c r="AE171" s="274"/>
      <c r="AF171" s="275"/>
    </row>
    <row r="172" spans="1:33" ht="25.5" customHeight="1" x14ac:dyDescent="0.5">
      <c r="A172" s="260"/>
      <c r="B172" s="261"/>
      <c r="C172" s="261"/>
      <c r="D172" s="261"/>
      <c r="E172" s="261"/>
      <c r="F172" s="261"/>
      <c r="G172" s="261"/>
      <c r="H172" s="261"/>
      <c r="I172" s="261"/>
      <c r="J172" s="261"/>
      <c r="K172" s="261"/>
      <c r="L172" s="262"/>
      <c r="M172" s="273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4"/>
      <c r="AB172" s="274"/>
      <c r="AC172" s="274"/>
      <c r="AD172" s="274"/>
      <c r="AE172" s="274"/>
      <c r="AF172" s="275"/>
    </row>
    <row r="173" spans="1:33" ht="25.5" customHeight="1" x14ac:dyDescent="0.5">
      <c r="A173" s="260"/>
      <c r="B173" s="261"/>
      <c r="C173" s="261"/>
      <c r="D173" s="261"/>
      <c r="E173" s="261"/>
      <c r="F173" s="261"/>
      <c r="G173" s="261"/>
      <c r="H173" s="261"/>
      <c r="I173" s="261"/>
      <c r="J173" s="261"/>
      <c r="K173" s="261"/>
      <c r="L173" s="262"/>
      <c r="M173" s="273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  <c r="AA173" s="274"/>
      <c r="AB173" s="274"/>
      <c r="AC173" s="274"/>
      <c r="AD173" s="274"/>
      <c r="AE173" s="274"/>
      <c r="AF173" s="275"/>
    </row>
    <row r="174" spans="1:33" ht="25.5" customHeight="1" x14ac:dyDescent="0.5">
      <c r="A174" s="260"/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2"/>
      <c r="M174" s="273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  <c r="AA174" s="274"/>
      <c r="AB174" s="274"/>
      <c r="AC174" s="274"/>
      <c r="AD174" s="274"/>
      <c r="AE174" s="274"/>
      <c r="AF174" s="275"/>
    </row>
    <row r="175" spans="1:33" ht="25.5" customHeight="1" x14ac:dyDescent="0.5">
      <c r="A175" s="260"/>
      <c r="B175" s="261"/>
      <c r="C175" s="261"/>
      <c r="D175" s="261"/>
      <c r="E175" s="261"/>
      <c r="F175" s="261"/>
      <c r="G175" s="261"/>
      <c r="H175" s="261"/>
      <c r="I175" s="261"/>
      <c r="J175" s="261"/>
      <c r="K175" s="261"/>
      <c r="L175" s="262"/>
      <c r="M175" s="273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  <c r="AA175" s="274"/>
      <c r="AB175" s="274"/>
      <c r="AC175" s="274"/>
      <c r="AD175" s="274"/>
      <c r="AE175" s="274"/>
      <c r="AF175" s="275"/>
    </row>
    <row r="176" spans="1:33" ht="25.5" customHeight="1" x14ac:dyDescent="0.5">
      <c r="A176" s="260"/>
      <c r="B176" s="261"/>
      <c r="C176" s="261"/>
      <c r="D176" s="261"/>
      <c r="E176" s="261"/>
      <c r="F176" s="261"/>
      <c r="G176" s="261"/>
      <c r="H176" s="261"/>
      <c r="I176" s="261"/>
      <c r="J176" s="261"/>
      <c r="K176" s="261"/>
      <c r="L176" s="262"/>
      <c r="M176" s="273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  <c r="AA176" s="274"/>
      <c r="AB176" s="274"/>
      <c r="AC176" s="274"/>
      <c r="AD176" s="274"/>
      <c r="AE176" s="274"/>
      <c r="AF176" s="275"/>
    </row>
    <row r="177" spans="1:33" ht="25.5" customHeight="1" x14ac:dyDescent="0.5">
      <c r="A177" s="260"/>
      <c r="B177" s="261"/>
      <c r="C177" s="261"/>
      <c r="D177" s="261"/>
      <c r="E177" s="261"/>
      <c r="F177" s="261"/>
      <c r="G177" s="261"/>
      <c r="H177" s="261"/>
      <c r="I177" s="261"/>
      <c r="J177" s="261"/>
      <c r="K177" s="261"/>
      <c r="L177" s="262"/>
      <c r="M177" s="273"/>
      <c r="N177" s="274"/>
      <c r="O177" s="274"/>
      <c r="P177" s="274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  <c r="AA177" s="274"/>
      <c r="AB177" s="274"/>
      <c r="AC177" s="274"/>
      <c r="AD177" s="274"/>
      <c r="AE177" s="274"/>
      <c r="AF177" s="275"/>
    </row>
    <row r="178" spans="1:33" ht="25.5" customHeight="1" x14ac:dyDescent="0.5">
      <c r="A178" s="260"/>
      <c r="B178" s="261"/>
      <c r="C178" s="261"/>
      <c r="D178" s="261"/>
      <c r="E178" s="261"/>
      <c r="F178" s="261"/>
      <c r="G178" s="261"/>
      <c r="H178" s="261"/>
      <c r="I178" s="261"/>
      <c r="J178" s="261"/>
      <c r="K178" s="261"/>
      <c r="L178" s="262"/>
      <c r="M178" s="273"/>
      <c r="N178" s="274"/>
      <c r="O178" s="274"/>
      <c r="P178" s="274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  <c r="AA178" s="274"/>
      <c r="AB178" s="274"/>
      <c r="AC178" s="274"/>
      <c r="AD178" s="274"/>
      <c r="AE178" s="274"/>
      <c r="AF178" s="275"/>
    </row>
    <row r="179" spans="1:33" ht="25.5" customHeight="1" x14ac:dyDescent="0.5">
      <c r="A179" s="260"/>
      <c r="B179" s="261"/>
      <c r="C179" s="261"/>
      <c r="D179" s="261"/>
      <c r="E179" s="261"/>
      <c r="F179" s="261"/>
      <c r="G179" s="261"/>
      <c r="H179" s="261"/>
      <c r="I179" s="261"/>
      <c r="J179" s="261"/>
      <c r="K179" s="261"/>
      <c r="L179" s="262"/>
      <c r="M179" s="273"/>
      <c r="N179" s="274"/>
      <c r="O179" s="274"/>
      <c r="P179" s="274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  <c r="AA179" s="274"/>
      <c r="AB179" s="274"/>
      <c r="AC179" s="274"/>
      <c r="AD179" s="274"/>
      <c r="AE179" s="274"/>
      <c r="AF179" s="275"/>
    </row>
    <row r="180" spans="1:33" ht="25.5" customHeight="1" x14ac:dyDescent="0.5">
      <c r="A180" s="260"/>
      <c r="B180" s="261"/>
      <c r="C180" s="261"/>
      <c r="D180" s="261"/>
      <c r="E180" s="261"/>
      <c r="F180" s="261"/>
      <c r="G180" s="261"/>
      <c r="H180" s="261"/>
      <c r="I180" s="261"/>
      <c r="J180" s="261"/>
      <c r="K180" s="261"/>
      <c r="L180" s="262"/>
      <c r="M180" s="273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274"/>
      <c r="AB180" s="274"/>
      <c r="AC180" s="274"/>
      <c r="AD180" s="274"/>
      <c r="AE180" s="274"/>
      <c r="AF180" s="275"/>
    </row>
    <row r="181" spans="1:33" ht="25.5" customHeight="1" x14ac:dyDescent="0.5">
      <c r="A181" s="260"/>
      <c r="B181" s="261"/>
      <c r="C181" s="261"/>
      <c r="D181" s="261"/>
      <c r="E181" s="261"/>
      <c r="F181" s="261"/>
      <c r="G181" s="261"/>
      <c r="H181" s="261"/>
      <c r="I181" s="261"/>
      <c r="J181" s="261"/>
      <c r="K181" s="261"/>
      <c r="L181" s="262"/>
      <c r="M181" s="273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  <c r="AA181" s="274"/>
      <c r="AB181" s="274"/>
      <c r="AC181" s="274"/>
      <c r="AD181" s="274"/>
      <c r="AE181" s="274"/>
      <c r="AF181" s="275"/>
    </row>
    <row r="182" spans="1:33" ht="25.5" customHeight="1" x14ac:dyDescent="0.5">
      <c r="A182" s="260"/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2"/>
      <c r="M182" s="273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4"/>
      <c r="AE182" s="274"/>
      <c r="AF182" s="275"/>
    </row>
    <row r="183" spans="1:33" ht="25.5" customHeight="1" x14ac:dyDescent="0.5">
      <c r="A183" s="260"/>
      <c r="B183" s="261"/>
      <c r="C183" s="261"/>
      <c r="D183" s="261"/>
      <c r="E183" s="261"/>
      <c r="F183" s="261"/>
      <c r="G183" s="261"/>
      <c r="H183" s="261"/>
      <c r="I183" s="261"/>
      <c r="J183" s="261"/>
      <c r="K183" s="261"/>
      <c r="L183" s="262"/>
      <c r="M183" s="273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  <c r="AA183" s="274"/>
      <c r="AB183" s="274"/>
      <c r="AC183" s="274"/>
      <c r="AD183" s="274"/>
      <c r="AE183" s="274"/>
      <c r="AF183" s="275"/>
    </row>
    <row r="184" spans="1:33" ht="25.5" customHeight="1" x14ac:dyDescent="0.5">
      <c r="A184" s="260"/>
      <c r="B184" s="261"/>
      <c r="C184" s="261"/>
      <c r="D184" s="261"/>
      <c r="E184" s="261"/>
      <c r="F184" s="261"/>
      <c r="G184" s="261"/>
      <c r="H184" s="261"/>
      <c r="I184" s="261"/>
      <c r="J184" s="261"/>
      <c r="K184" s="261"/>
      <c r="L184" s="262"/>
      <c r="M184" s="273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  <c r="AA184" s="274"/>
      <c r="AB184" s="274"/>
      <c r="AC184" s="274"/>
      <c r="AD184" s="274"/>
      <c r="AE184" s="274"/>
      <c r="AF184" s="275"/>
    </row>
    <row r="185" spans="1:33" ht="25.5" customHeight="1" x14ac:dyDescent="0.5">
      <c r="A185" s="260"/>
      <c r="B185" s="261"/>
      <c r="C185" s="261"/>
      <c r="D185" s="261"/>
      <c r="E185" s="261"/>
      <c r="F185" s="261"/>
      <c r="G185" s="261"/>
      <c r="H185" s="261"/>
      <c r="I185" s="261"/>
      <c r="J185" s="261"/>
      <c r="K185" s="261"/>
      <c r="L185" s="262"/>
      <c r="M185" s="273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  <c r="AA185" s="274"/>
      <c r="AB185" s="274"/>
      <c r="AC185" s="274"/>
      <c r="AD185" s="274"/>
      <c r="AE185" s="274"/>
      <c r="AF185" s="275"/>
    </row>
    <row r="186" spans="1:33" ht="25.5" customHeight="1" x14ac:dyDescent="0.5">
      <c r="A186" s="260"/>
      <c r="B186" s="261"/>
      <c r="C186" s="261"/>
      <c r="D186" s="261"/>
      <c r="E186" s="261"/>
      <c r="F186" s="261"/>
      <c r="G186" s="261"/>
      <c r="H186" s="261"/>
      <c r="I186" s="261"/>
      <c r="J186" s="261"/>
      <c r="K186" s="261"/>
      <c r="L186" s="262"/>
      <c r="M186" s="273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  <c r="AA186" s="274"/>
      <c r="AB186" s="274"/>
      <c r="AC186" s="274"/>
      <c r="AD186" s="274"/>
      <c r="AE186" s="274"/>
      <c r="AF186" s="275"/>
    </row>
    <row r="187" spans="1:33" ht="26.25" customHeight="1" thickBot="1" x14ac:dyDescent="0.55000000000000004">
      <c r="A187" s="263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5"/>
      <c r="M187" s="276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  <c r="AA187" s="277"/>
      <c r="AB187" s="277"/>
      <c r="AC187" s="277"/>
      <c r="AD187" s="277"/>
      <c r="AE187" s="277"/>
      <c r="AF187" s="278"/>
    </row>
    <row r="188" spans="1:33" s="64" customFormat="1" ht="41.25" customHeight="1" thickBot="1" x14ac:dyDescent="0.8">
      <c r="A188" s="252" t="s">
        <v>63</v>
      </c>
      <c r="B188" s="253"/>
      <c r="C188" s="253"/>
      <c r="D188" s="253"/>
      <c r="E188" s="253"/>
      <c r="F188" s="253"/>
      <c r="G188" s="253"/>
      <c r="H188" s="253"/>
      <c r="I188" s="253"/>
      <c r="J188" s="253"/>
      <c r="K188" s="253"/>
      <c r="L188" s="254"/>
      <c r="M188" s="255" t="s">
        <v>65</v>
      </c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  <c r="Y188" s="255"/>
      <c r="Z188" s="255"/>
      <c r="AA188" s="255"/>
      <c r="AB188" s="255"/>
      <c r="AC188" s="255"/>
      <c r="AD188" s="255"/>
      <c r="AE188" s="255"/>
      <c r="AF188" s="256"/>
      <c r="AG188" s="117"/>
    </row>
    <row r="189" spans="1:33" ht="30.75" customHeight="1" x14ac:dyDescent="0.5">
      <c r="A189" s="234" t="str">
        <f>CONCATENATE(AF70,AF22,AF45,AF51,AF79,AF97,AF114,AF128,AF142,AF156)</f>
        <v/>
      </c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6"/>
      <c r="M189" s="243"/>
      <c r="N189" s="244"/>
      <c r="O189" s="244"/>
      <c r="P189" s="244"/>
      <c r="Q189" s="244"/>
      <c r="R189" s="244"/>
      <c r="S189" s="244"/>
      <c r="T189" s="244"/>
      <c r="U189" s="244"/>
      <c r="V189" s="244"/>
      <c r="W189" s="244"/>
      <c r="X189" s="244"/>
      <c r="Y189" s="244"/>
      <c r="Z189" s="244"/>
      <c r="AA189" s="244"/>
      <c r="AB189" s="244"/>
      <c r="AC189" s="244"/>
      <c r="AD189" s="244"/>
      <c r="AE189" s="244"/>
      <c r="AF189" s="245"/>
    </row>
    <row r="190" spans="1:33" ht="30.75" customHeight="1" x14ac:dyDescent="0.5">
      <c r="A190" s="237"/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9"/>
      <c r="M190" s="246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8"/>
    </row>
    <row r="191" spans="1:33" ht="30.75" customHeight="1" x14ac:dyDescent="0.5">
      <c r="A191" s="237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9"/>
      <c r="M191" s="246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8"/>
    </row>
    <row r="192" spans="1:33" ht="30.75" customHeight="1" x14ac:dyDescent="0.5">
      <c r="A192" s="237"/>
      <c r="B192" s="238"/>
      <c r="C192" s="238"/>
      <c r="D192" s="238"/>
      <c r="E192" s="238"/>
      <c r="F192" s="238"/>
      <c r="G192" s="238"/>
      <c r="H192" s="238"/>
      <c r="I192" s="238"/>
      <c r="J192" s="238"/>
      <c r="K192" s="238"/>
      <c r="L192" s="239"/>
      <c r="M192" s="246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8"/>
    </row>
    <row r="193" spans="1:32" ht="30.75" customHeight="1" x14ac:dyDescent="0.5">
      <c r="A193" s="237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9"/>
      <c r="M193" s="246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8"/>
    </row>
    <row r="194" spans="1:32" ht="30.75" customHeight="1" x14ac:dyDescent="0.5">
      <c r="A194" s="237"/>
      <c r="B194" s="238"/>
      <c r="C194" s="238"/>
      <c r="D194" s="238"/>
      <c r="E194" s="238"/>
      <c r="F194" s="238"/>
      <c r="G194" s="238"/>
      <c r="H194" s="238"/>
      <c r="I194" s="238"/>
      <c r="J194" s="238"/>
      <c r="K194" s="238"/>
      <c r="L194" s="239"/>
      <c r="M194" s="246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8"/>
    </row>
    <row r="195" spans="1:32" ht="30.75" customHeight="1" x14ac:dyDescent="0.5">
      <c r="A195" s="237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9"/>
      <c r="M195" s="246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8"/>
    </row>
    <row r="196" spans="1:32" ht="30.75" customHeight="1" x14ac:dyDescent="0.5">
      <c r="A196" s="237"/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9"/>
      <c r="M196" s="246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  <c r="AD196" s="247"/>
      <c r="AE196" s="247"/>
      <c r="AF196" s="248"/>
    </row>
    <row r="197" spans="1:32" ht="30.75" customHeight="1" x14ac:dyDescent="0.5">
      <c r="A197" s="237"/>
      <c r="B197" s="238"/>
      <c r="C197" s="238"/>
      <c r="D197" s="238"/>
      <c r="E197" s="238"/>
      <c r="F197" s="238"/>
      <c r="G197" s="238"/>
      <c r="H197" s="238"/>
      <c r="I197" s="238"/>
      <c r="J197" s="238"/>
      <c r="K197" s="238"/>
      <c r="L197" s="239"/>
      <c r="M197" s="246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  <c r="AD197" s="247"/>
      <c r="AE197" s="247"/>
      <c r="AF197" s="248"/>
    </row>
    <row r="198" spans="1:32" ht="30.75" customHeight="1" x14ac:dyDescent="0.5">
      <c r="A198" s="237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9"/>
      <c r="M198" s="246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8"/>
    </row>
    <row r="199" spans="1:32" ht="30.75" customHeight="1" x14ac:dyDescent="0.5">
      <c r="A199" s="237"/>
      <c r="B199" s="238"/>
      <c r="C199" s="238"/>
      <c r="D199" s="238"/>
      <c r="E199" s="238"/>
      <c r="F199" s="238"/>
      <c r="G199" s="238"/>
      <c r="H199" s="238"/>
      <c r="I199" s="238"/>
      <c r="J199" s="238"/>
      <c r="K199" s="238"/>
      <c r="L199" s="239"/>
      <c r="M199" s="246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8"/>
    </row>
    <row r="200" spans="1:32" ht="30.75" customHeight="1" x14ac:dyDescent="0.5">
      <c r="A200" s="237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9"/>
      <c r="M200" s="246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8"/>
    </row>
    <row r="201" spans="1:32" ht="30.75" customHeight="1" x14ac:dyDescent="0.5">
      <c r="A201" s="237"/>
      <c r="B201" s="238"/>
      <c r="C201" s="238"/>
      <c r="D201" s="238"/>
      <c r="E201" s="238"/>
      <c r="F201" s="238"/>
      <c r="G201" s="238"/>
      <c r="H201" s="238"/>
      <c r="I201" s="238"/>
      <c r="J201" s="238"/>
      <c r="K201" s="238"/>
      <c r="L201" s="239"/>
      <c r="M201" s="246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8"/>
    </row>
    <row r="202" spans="1:32" ht="30.75" customHeight="1" x14ac:dyDescent="0.5">
      <c r="A202" s="237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9"/>
      <c r="M202" s="246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  <c r="AD202" s="247"/>
      <c r="AE202" s="247"/>
      <c r="AF202" s="248"/>
    </row>
    <row r="203" spans="1:32" ht="30.75" customHeight="1" x14ac:dyDescent="0.5">
      <c r="A203" s="237"/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9"/>
      <c r="M203" s="246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  <c r="AD203" s="247"/>
      <c r="AE203" s="247"/>
      <c r="AF203" s="248"/>
    </row>
    <row r="204" spans="1:32" ht="30.75" customHeight="1" x14ac:dyDescent="0.5">
      <c r="A204" s="237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9"/>
      <c r="M204" s="246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  <c r="AD204" s="247"/>
      <c r="AE204" s="247"/>
      <c r="AF204" s="248"/>
    </row>
    <row r="205" spans="1:32" ht="30.75" customHeight="1" x14ac:dyDescent="0.5">
      <c r="A205" s="237"/>
      <c r="B205" s="238"/>
      <c r="C205" s="238"/>
      <c r="D205" s="238"/>
      <c r="E205" s="238"/>
      <c r="F205" s="238"/>
      <c r="G205" s="238"/>
      <c r="H205" s="238"/>
      <c r="I205" s="238"/>
      <c r="J205" s="238"/>
      <c r="K205" s="238"/>
      <c r="L205" s="239"/>
      <c r="M205" s="246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  <c r="AD205" s="247"/>
      <c r="AE205" s="247"/>
      <c r="AF205" s="248"/>
    </row>
    <row r="206" spans="1:32" ht="30.75" customHeight="1" x14ac:dyDescent="0.5">
      <c r="A206" s="237"/>
      <c r="B206" s="238"/>
      <c r="C206" s="238"/>
      <c r="D206" s="238"/>
      <c r="E206" s="238"/>
      <c r="F206" s="238"/>
      <c r="G206" s="238"/>
      <c r="H206" s="238"/>
      <c r="I206" s="238"/>
      <c r="J206" s="238"/>
      <c r="K206" s="238"/>
      <c r="L206" s="239"/>
      <c r="M206" s="246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  <c r="AD206" s="247"/>
      <c r="AE206" s="247"/>
      <c r="AF206" s="248"/>
    </row>
    <row r="207" spans="1:32" ht="30.75" customHeight="1" x14ac:dyDescent="0.5">
      <c r="A207" s="237"/>
      <c r="B207" s="238"/>
      <c r="C207" s="238"/>
      <c r="D207" s="238"/>
      <c r="E207" s="238"/>
      <c r="F207" s="238"/>
      <c r="G207" s="238"/>
      <c r="H207" s="238"/>
      <c r="I207" s="238"/>
      <c r="J207" s="238"/>
      <c r="K207" s="238"/>
      <c r="L207" s="239"/>
      <c r="M207" s="246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8"/>
    </row>
    <row r="208" spans="1:32" ht="30.75" customHeight="1" x14ac:dyDescent="0.5">
      <c r="A208" s="237"/>
      <c r="B208" s="238"/>
      <c r="C208" s="238"/>
      <c r="D208" s="238"/>
      <c r="E208" s="238"/>
      <c r="F208" s="238"/>
      <c r="G208" s="238"/>
      <c r="H208" s="238"/>
      <c r="I208" s="238"/>
      <c r="J208" s="238"/>
      <c r="K208" s="238"/>
      <c r="L208" s="239"/>
      <c r="M208" s="246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8"/>
    </row>
    <row r="209" spans="1:32" ht="30.75" customHeight="1" x14ac:dyDescent="0.5">
      <c r="A209" s="237"/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9"/>
      <c r="M209" s="246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8"/>
    </row>
    <row r="210" spans="1:32" ht="30.75" customHeight="1" x14ac:dyDescent="0.5">
      <c r="A210" s="237"/>
      <c r="B210" s="238"/>
      <c r="C210" s="238"/>
      <c r="D210" s="238"/>
      <c r="E210" s="238"/>
      <c r="F210" s="238"/>
      <c r="G210" s="238"/>
      <c r="H210" s="238"/>
      <c r="I210" s="238"/>
      <c r="J210" s="238"/>
      <c r="K210" s="238"/>
      <c r="L210" s="239"/>
      <c r="M210" s="246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  <c r="AD210" s="247"/>
      <c r="AE210" s="247"/>
      <c r="AF210" s="248"/>
    </row>
    <row r="211" spans="1:32" ht="30.75" customHeight="1" x14ac:dyDescent="0.5">
      <c r="A211" s="237"/>
      <c r="B211" s="238"/>
      <c r="C211" s="238"/>
      <c r="D211" s="238"/>
      <c r="E211" s="238"/>
      <c r="F211" s="238"/>
      <c r="G211" s="238"/>
      <c r="H211" s="238"/>
      <c r="I211" s="238"/>
      <c r="J211" s="238"/>
      <c r="K211" s="238"/>
      <c r="L211" s="239"/>
      <c r="M211" s="246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  <c r="AD211" s="247"/>
      <c r="AE211" s="247"/>
      <c r="AF211" s="248"/>
    </row>
    <row r="212" spans="1:32" ht="30.75" customHeight="1" x14ac:dyDescent="0.5">
      <c r="A212" s="237"/>
      <c r="B212" s="238"/>
      <c r="C212" s="238"/>
      <c r="D212" s="238"/>
      <c r="E212" s="238"/>
      <c r="F212" s="238"/>
      <c r="G212" s="238"/>
      <c r="H212" s="238"/>
      <c r="I212" s="238"/>
      <c r="J212" s="238"/>
      <c r="K212" s="238"/>
      <c r="L212" s="239"/>
      <c r="M212" s="246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8"/>
    </row>
    <row r="213" spans="1:32" ht="30.75" customHeight="1" x14ac:dyDescent="0.5">
      <c r="A213" s="237"/>
      <c r="B213" s="238"/>
      <c r="C213" s="238"/>
      <c r="D213" s="238"/>
      <c r="E213" s="238"/>
      <c r="F213" s="238"/>
      <c r="G213" s="238"/>
      <c r="H213" s="238"/>
      <c r="I213" s="238"/>
      <c r="J213" s="238"/>
      <c r="K213" s="238"/>
      <c r="L213" s="239"/>
      <c r="M213" s="246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8"/>
    </row>
    <row r="214" spans="1:32" ht="30.75" customHeight="1" x14ac:dyDescent="0.5">
      <c r="A214" s="237"/>
      <c r="B214" s="238"/>
      <c r="C214" s="238"/>
      <c r="D214" s="238"/>
      <c r="E214" s="238"/>
      <c r="F214" s="238"/>
      <c r="G214" s="238"/>
      <c r="H214" s="238"/>
      <c r="I214" s="238"/>
      <c r="J214" s="238"/>
      <c r="K214" s="238"/>
      <c r="L214" s="239"/>
      <c r="M214" s="246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8"/>
    </row>
    <row r="215" spans="1:32" ht="30.75" customHeight="1" x14ac:dyDescent="0.5">
      <c r="A215" s="237"/>
      <c r="B215" s="238"/>
      <c r="C215" s="238"/>
      <c r="D215" s="238"/>
      <c r="E215" s="238"/>
      <c r="F215" s="238"/>
      <c r="G215" s="238"/>
      <c r="H215" s="238"/>
      <c r="I215" s="238"/>
      <c r="J215" s="238"/>
      <c r="K215" s="238"/>
      <c r="L215" s="239"/>
      <c r="M215" s="246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8"/>
    </row>
    <row r="216" spans="1:32" ht="30.75" customHeight="1" x14ac:dyDescent="0.5">
      <c r="A216" s="237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9"/>
      <c r="M216" s="246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8"/>
    </row>
    <row r="217" spans="1:32" ht="30.75" customHeight="1" x14ac:dyDescent="0.5">
      <c r="A217" s="237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9"/>
      <c r="M217" s="246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8"/>
    </row>
    <row r="218" spans="1:32" ht="30.75" customHeight="1" thickBot="1" x14ac:dyDescent="0.55000000000000004">
      <c r="A218" s="240"/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2"/>
      <c r="M218" s="249"/>
      <c r="N218" s="250"/>
      <c r="O218" s="250"/>
      <c r="P218" s="250"/>
      <c r="Q218" s="250"/>
      <c r="R218" s="250"/>
      <c r="S218" s="250"/>
      <c r="T218" s="250"/>
      <c r="U218" s="250"/>
      <c r="V218" s="250"/>
      <c r="W218" s="250"/>
      <c r="X218" s="250"/>
      <c r="Y218" s="250"/>
      <c r="Z218" s="250"/>
      <c r="AA218" s="250"/>
      <c r="AB218" s="250"/>
      <c r="AC218" s="250"/>
      <c r="AD218" s="250"/>
      <c r="AE218" s="250"/>
      <c r="AF218" s="251"/>
    </row>
  </sheetData>
  <sheetProtection algorithmName="SHA-512" hashValue="xISCg0ny1tZc4eeoRhPuvivmSnepEpqq4IJ4LXUBQQ30y2gCVBEXGbF+ZKvWcHawlj4u5hY/0feuSmwNuTlBvw==" saltValue="uZk/Xb+cgIwQ8lQJTqHISw==" spinCount="100000" sheet="1" selectLockedCells="1"/>
  <mergeCells count="226">
    <mergeCell ref="AE19:AE20"/>
    <mergeCell ref="L19:M19"/>
    <mergeCell ref="J19:K19"/>
    <mergeCell ref="D19:E19"/>
    <mergeCell ref="R19:S19"/>
    <mergeCell ref="P19:Q19"/>
    <mergeCell ref="AF8:AF18"/>
    <mergeCell ref="AD8:AD18"/>
    <mergeCell ref="AF51:AF66"/>
    <mergeCell ref="AF70:AF75"/>
    <mergeCell ref="AF79:AF93"/>
    <mergeCell ref="AD79:AD93"/>
    <mergeCell ref="A98:A100"/>
    <mergeCell ref="A115:A120"/>
    <mergeCell ref="A121:A126"/>
    <mergeCell ref="A129:A134"/>
    <mergeCell ref="A135:A140"/>
    <mergeCell ref="A113:AF113"/>
    <mergeCell ref="A127:AF127"/>
    <mergeCell ref="AD128:AD140"/>
    <mergeCell ref="AF128:AF140"/>
    <mergeCell ref="AD114:AD126"/>
    <mergeCell ref="AF114:AF126"/>
    <mergeCell ref="AF97:AF112"/>
    <mergeCell ref="A189:L218"/>
    <mergeCell ref="M189:AF218"/>
    <mergeCell ref="A188:L188"/>
    <mergeCell ref="M188:AF188"/>
    <mergeCell ref="A167:L187"/>
    <mergeCell ref="A166:L166"/>
    <mergeCell ref="M166:AF166"/>
    <mergeCell ref="M167:AF187"/>
    <mergeCell ref="A101:A106"/>
    <mergeCell ref="A107:A112"/>
    <mergeCell ref="AD156:AD162"/>
    <mergeCell ref="AD142:AD154"/>
    <mergeCell ref="AF142:AF154"/>
    <mergeCell ref="AF156:AF162"/>
    <mergeCell ref="A70:A75"/>
    <mergeCell ref="D1:E1"/>
    <mergeCell ref="F1:G1"/>
    <mergeCell ref="H1:J1"/>
    <mergeCell ref="A7:AF7"/>
    <mergeCell ref="A5:A6"/>
    <mergeCell ref="B5:B6"/>
    <mergeCell ref="C5:C6"/>
    <mergeCell ref="D5:E5"/>
    <mergeCell ref="D4:V4"/>
    <mergeCell ref="K1:Q1"/>
    <mergeCell ref="R1:S1"/>
    <mergeCell ref="T1:V1"/>
    <mergeCell ref="W1:X1"/>
    <mergeCell ref="AA1:AB1"/>
    <mergeCell ref="W4:AF4"/>
    <mergeCell ref="AD68:AD69"/>
    <mergeCell ref="A15:A17"/>
    <mergeCell ref="A11:A13"/>
    <mergeCell ref="AC68:AC69"/>
    <mergeCell ref="X68:Y68"/>
    <mergeCell ref="V68:W68"/>
    <mergeCell ref="T68:U68"/>
    <mergeCell ref="R68:S68"/>
    <mergeCell ref="A67:AF67"/>
    <mergeCell ref="A4:C4"/>
    <mergeCell ref="C19:C20"/>
    <mergeCell ref="B19:B20"/>
    <mergeCell ref="A19:A20"/>
    <mergeCell ref="C68:C69"/>
    <mergeCell ref="R5:S5"/>
    <mergeCell ref="T5:U5"/>
    <mergeCell ref="V5:W5"/>
    <mergeCell ref="X5:Y5"/>
    <mergeCell ref="Z5:AA5"/>
    <mergeCell ref="AB5:AB6"/>
    <mergeCell ref="AC5:AC6"/>
    <mergeCell ref="AE5:AE6"/>
    <mergeCell ref="A8:A10"/>
    <mergeCell ref="F19:G19"/>
    <mergeCell ref="N19:O19"/>
    <mergeCell ref="AD19:AD20"/>
    <mergeCell ref="B1:C1"/>
    <mergeCell ref="AC22:AC23"/>
    <mergeCell ref="AF19:AF20"/>
    <mergeCell ref="A21:AF21"/>
    <mergeCell ref="F5:G5"/>
    <mergeCell ref="H5:I5"/>
    <mergeCell ref="J5:K5"/>
    <mergeCell ref="L5:M5"/>
    <mergeCell ref="N5:O5"/>
    <mergeCell ref="P5:Q5"/>
    <mergeCell ref="AC1:AF1"/>
    <mergeCell ref="X19:Y19"/>
    <mergeCell ref="Z19:AA19"/>
    <mergeCell ref="A2:AC2"/>
    <mergeCell ref="H19:I19"/>
    <mergeCell ref="V19:W19"/>
    <mergeCell ref="AC19:AC20"/>
    <mergeCell ref="AB19:AB20"/>
    <mergeCell ref="T19:U19"/>
    <mergeCell ref="A141:AF141"/>
    <mergeCell ref="A143:A148"/>
    <mergeCell ref="A149:A154"/>
    <mergeCell ref="A155:AF155"/>
    <mergeCell ref="A68:A69"/>
    <mergeCell ref="B68:B69"/>
    <mergeCell ref="AC26:AC27"/>
    <mergeCell ref="AC31:AC32"/>
    <mergeCell ref="AC33:AC34"/>
    <mergeCell ref="AF68:AF69"/>
    <mergeCell ref="L68:M68"/>
    <mergeCell ref="N68:O68"/>
    <mergeCell ref="P68:Q68"/>
    <mergeCell ref="Z68:AA68"/>
    <mergeCell ref="AB68:AB69"/>
    <mergeCell ref="AE68:AE69"/>
    <mergeCell ref="B49:B50"/>
    <mergeCell ref="A49:A50"/>
    <mergeCell ref="A61:A62"/>
    <mergeCell ref="A63:A64"/>
    <mergeCell ref="A65:A66"/>
    <mergeCell ref="D68:E68"/>
    <mergeCell ref="F68:G68"/>
    <mergeCell ref="H68:I68"/>
    <mergeCell ref="J68:K68"/>
    <mergeCell ref="R49:S49"/>
    <mergeCell ref="P49:Q49"/>
    <mergeCell ref="N49:O49"/>
    <mergeCell ref="L49:M49"/>
    <mergeCell ref="V49:W49"/>
    <mergeCell ref="X49:Y49"/>
    <mergeCell ref="Z49:AA49"/>
    <mergeCell ref="J49:K49"/>
    <mergeCell ref="C49:C50"/>
    <mergeCell ref="A22:A26"/>
    <mergeCell ref="A27:A29"/>
    <mergeCell ref="A30:A32"/>
    <mergeCell ref="A33:A35"/>
    <mergeCell ref="A36:A38"/>
    <mergeCell ref="A39:A41"/>
    <mergeCell ref="A45:A47"/>
    <mergeCell ref="A42:AF42"/>
    <mergeCell ref="AC35:AC36"/>
    <mergeCell ref="AC39:AC40"/>
    <mergeCell ref="AC37:AC38"/>
    <mergeCell ref="AF45:AF47"/>
    <mergeCell ref="AF43:AF44"/>
    <mergeCell ref="AE43:AE44"/>
    <mergeCell ref="AD43:AD44"/>
    <mergeCell ref="AD45:AD47"/>
    <mergeCell ref="AB43:AB44"/>
    <mergeCell ref="AC43:AC44"/>
    <mergeCell ref="P43:Q43"/>
    <mergeCell ref="N43:O43"/>
    <mergeCell ref="L43:M43"/>
    <mergeCell ref="J43:K43"/>
    <mergeCell ref="Z43:AA43"/>
    <mergeCell ref="V43:W43"/>
    <mergeCell ref="H43:I43"/>
    <mergeCell ref="D49:E49"/>
    <mergeCell ref="F49:G49"/>
    <mergeCell ref="H49:I49"/>
    <mergeCell ref="A51:A52"/>
    <mergeCell ref="A53:A54"/>
    <mergeCell ref="A55:A56"/>
    <mergeCell ref="A57:A58"/>
    <mergeCell ref="A59:A60"/>
    <mergeCell ref="A48:AF48"/>
    <mergeCell ref="X43:Y43"/>
    <mergeCell ref="T43:U43"/>
    <mergeCell ref="R43:S43"/>
    <mergeCell ref="C43:C44"/>
    <mergeCell ref="B43:B44"/>
    <mergeCell ref="A43:A44"/>
    <mergeCell ref="D43:E43"/>
    <mergeCell ref="F43:G43"/>
    <mergeCell ref="AF49:AF50"/>
    <mergeCell ref="AE49:AE50"/>
    <mergeCell ref="AD49:AD50"/>
    <mergeCell ref="AB49:AB50"/>
    <mergeCell ref="AC49:AC50"/>
    <mergeCell ref="T49:U49"/>
    <mergeCell ref="A77:A78"/>
    <mergeCell ref="B77:B78"/>
    <mergeCell ref="C77:C78"/>
    <mergeCell ref="D77:E77"/>
    <mergeCell ref="F77:G77"/>
    <mergeCell ref="H77:I77"/>
    <mergeCell ref="J77:K77"/>
    <mergeCell ref="L77:M77"/>
    <mergeCell ref="N77:O77"/>
    <mergeCell ref="AB95:AB96"/>
    <mergeCell ref="AC95:AC96"/>
    <mergeCell ref="AE95:AE96"/>
    <mergeCell ref="P77:Q77"/>
    <mergeCell ref="R77:S77"/>
    <mergeCell ref="T77:U77"/>
    <mergeCell ref="V77:W77"/>
    <mergeCell ref="X77:Y77"/>
    <mergeCell ref="Z77:AA77"/>
    <mergeCell ref="AB77:AB78"/>
    <mergeCell ref="AC77:AC78"/>
    <mergeCell ref="AE77:AE78"/>
    <mergeCell ref="AD51:AD66"/>
    <mergeCell ref="AD70:AD75"/>
    <mergeCell ref="AD97:AD112"/>
    <mergeCell ref="AD22:AD41"/>
    <mergeCell ref="AF22:AF41"/>
    <mergeCell ref="A76:AF76"/>
    <mergeCell ref="A79:A80"/>
    <mergeCell ref="A91:A93"/>
    <mergeCell ref="A94:AF94"/>
    <mergeCell ref="A95:A96"/>
    <mergeCell ref="B95:B96"/>
    <mergeCell ref="C95:C96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</mergeCells>
  <phoneticPr fontId="2" type="noConversion"/>
  <conditionalFormatting sqref="AC22">
    <cfRule type="notContainsBlanks" dxfId="109" priority="1862">
      <formula>LEN(TRIM(AC22))&gt;0</formula>
    </cfRule>
  </conditionalFormatting>
  <conditionalFormatting sqref="AC26:AC27">
    <cfRule type="notContainsBlanks" dxfId="108" priority="1863">
      <formula>LEN(TRIM(AC26))&gt;0</formula>
    </cfRule>
  </conditionalFormatting>
  <conditionalFormatting sqref="AC31:AC32">
    <cfRule type="notContainsBlanks" dxfId="107" priority="1866">
      <formula>LEN(TRIM(AC31))&gt;0</formula>
    </cfRule>
  </conditionalFormatting>
  <conditionalFormatting sqref="AC33:AC34">
    <cfRule type="notContainsBlanks" dxfId="106" priority="1864">
      <formula>LEN(TRIM(AC33))&gt;0</formula>
    </cfRule>
  </conditionalFormatting>
  <conditionalFormatting sqref="AC35:AC36">
    <cfRule type="notContainsBlanks" dxfId="105" priority="1857">
      <formula>LEN(TRIM(AC35))&gt;0</formula>
    </cfRule>
  </conditionalFormatting>
  <conditionalFormatting sqref="AC37:AC38">
    <cfRule type="notContainsBlanks" dxfId="104" priority="1856">
      <formula>LEN(TRIM(AC37))&gt;0</formula>
    </cfRule>
  </conditionalFormatting>
  <conditionalFormatting sqref="AC39:AC40">
    <cfRule type="notContainsBlanks" dxfId="103" priority="1855">
      <formula>LEN(TRIM(AC39))&gt;0</formula>
    </cfRule>
  </conditionalFormatting>
  <conditionalFormatting sqref="AC41">
    <cfRule type="notContainsBlanks" dxfId="102" priority="1853">
      <formula>LEN(TRIM(AC41))&gt;0</formula>
    </cfRule>
  </conditionalFormatting>
  <conditionalFormatting sqref="AC51 AC53:AC60">
    <cfRule type="notContainsBlanks" dxfId="101" priority="1867">
      <formula>LEN(TRIM(AC51))&gt;0</formula>
    </cfRule>
  </conditionalFormatting>
  <conditionalFormatting sqref="AC61">
    <cfRule type="notContainsBlanks" dxfId="100" priority="1846">
      <formula>LEN(TRIM(AC61))&gt;0</formula>
    </cfRule>
  </conditionalFormatting>
  <conditionalFormatting sqref="AC24">
    <cfRule type="notContainsBlanks" dxfId="99" priority="1845">
      <formula>LEN(TRIM(AC24))&gt;0</formula>
    </cfRule>
  </conditionalFormatting>
  <conditionalFormatting sqref="AC62">
    <cfRule type="notContainsBlanks" dxfId="98" priority="1844">
      <formula>LEN(TRIM(AC62))&gt;0</formula>
    </cfRule>
  </conditionalFormatting>
  <conditionalFormatting sqref="AC63">
    <cfRule type="notContainsBlanks" dxfId="97" priority="1843">
      <formula>LEN(TRIM(AC63))&gt;0</formula>
    </cfRule>
  </conditionalFormatting>
  <conditionalFormatting sqref="AC64">
    <cfRule type="notContainsBlanks" dxfId="96" priority="1842">
      <formula>LEN(TRIM(AC64))&gt;0</formula>
    </cfRule>
  </conditionalFormatting>
  <conditionalFormatting sqref="AC71">
    <cfRule type="notContainsBlanks" dxfId="95" priority="1841">
      <formula>LEN(TRIM(AC71))&gt;0</formula>
    </cfRule>
  </conditionalFormatting>
  <conditionalFormatting sqref="AE33">
    <cfRule type="notContainsBlanks" dxfId="94" priority="1806">
      <formula>LEN(TRIM(AE33))&gt;0</formula>
    </cfRule>
  </conditionalFormatting>
  <conditionalFormatting sqref="AE45:AF45 AE70:AF70 AE51:AF51 AE22:AF22 AE46:AE47 AE23:AE41 AE71:AE75 AE79:AE93 AE112 AE114:AE126 AE52:AE66">
    <cfRule type="notContainsBlanks" dxfId="93" priority="1803">
      <formula>LEN(TRIM(AE22))&gt;0</formula>
    </cfRule>
  </conditionalFormatting>
  <conditionalFormatting sqref="AE35">
    <cfRule type="notContainsBlanks" dxfId="92" priority="1802">
      <formula>LEN(TRIM(AE35))&gt;0</formula>
    </cfRule>
  </conditionalFormatting>
  <conditionalFormatting sqref="AE37">
    <cfRule type="notContainsBlanks" dxfId="91" priority="1801">
      <formula>LEN(TRIM(AE37))&gt;0</formula>
    </cfRule>
  </conditionalFormatting>
  <conditionalFormatting sqref="AE39">
    <cfRule type="notContainsBlanks" dxfId="90" priority="1800">
      <formula>LEN(TRIM(AE39))&gt;0</formula>
    </cfRule>
  </conditionalFormatting>
  <conditionalFormatting sqref="AE41">
    <cfRule type="notContainsBlanks" dxfId="89" priority="1798">
      <formula>LEN(TRIM(AE41))&gt;0</formula>
    </cfRule>
  </conditionalFormatting>
  <conditionalFormatting sqref="AD45:AD47 AD51 AD22 AD70 AD79 AD114">
    <cfRule type="notContainsBlanks" dxfId="88" priority="2032">
      <formula>LEN(TRIM(AD22))&gt;0</formula>
    </cfRule>
  </conditionalFormatting>
  <conditionalFormatting sqref="AB22:AB26 AB45:AB47 AB28:AB29 AB51:AB66 AB79:AB93 AB116:AB126 AB70:AB75">
    <cfRule type="cellIs" dxfId="87" priority="1787" operator="equal">
      <formula>0</formula>
    </cfRule>
  </conditionalFormatting>
  <conditionalFormatting sqref="A1">
    <cfRule type="cellIs" dxfId="86" priority="1785" operator="equal">
      <formula>0</formula>
    </cfRule>
  </conditionalFormatting>
  <conditionalFormatting sqref="AB27">
    <cfRule type="cellIs" dxfId="85" priority="1777" operator="equal">
      <formula>0</formula>
    </cfRule>
  </conditionalFormatting>
  <conditionalFormatting sqref="AC10 AC13 AC17:AC18">
    <cfRule type="notContainsBlanks" dxfId="84" priority="1565">
      <formula>LEN(TRIM(AC10))&gt;0</formula>
    </cfRule>
  </conditionalFormatting>
  <conditionalFormatting sqref="AE8:AF8 AE9:AE18">
    <cfRule type="notContainsBlanks" dxfId="83" priority="1564">
      <formula>LEN(TRIM(AE8))&gt;0</formula>
    </cfRule>
  </conditionalFormatting>
  <conditionalFormatting sqref="AD8">
    <cfRule type="notContainsBlanks" dxfId="82" priority="2033">
      <formula>LEN(TRIM(AD8))&gt;0</formula>
    </cfRule>
  </conditionalFormatting>
  <conditionalFormatting sqref="AC8">
    <cfRule type="notContainsBlanks" dxfId="81" priority="1277">
      <formula>LEN(TRIM(AC8))&gt;0</formula>
    </cfRule>
  </conditionalFormatting>
  <conditionalFormatting sqref="AC9">
    <cfRule type="notContainsBlanks" dxfId="80" priority="1276">
      <formula>LEN(TRIM(AC9))&gt;0</formula>
    </cfRule>
  </conditionalFormatting>
  <conditionalFormatting sqref="AC52">
    <cfRule type="notContainsBlanks" dxfId="79" priority="1272">
      <formula>LEN(TRIM(AC52))&gt;0</formula>
    </cfRule>
  </conditionalFormatting>
  <conditionalFormatting sqref="D18:AB18">
    <cfRule type="cellIs" dxfId="78" priority="788" operator="equal">
      <formula>0</formula>
    </cfRule>
  </conditionalFormatting>
  <conditionalFormatting sqref="AC11">
    <cfRule type="notContainsBlanks" dxfId="77" priority="787">
      <formula>LEN(TRIM(AC11))&gt;0</formula>
    </cfRule>
  </conditionalFormatting>
  <conditionalFormatting sqref="AC12">
    <cfRule type="notContainsBlanks" dxfId="76" priority="786">
      <formula>LEN(TRIM(AC12))&gt;0</formula>
    </cfRule>
  </conditionalFormatting>
  <conditionalFormatting sqref="AC16">
    <cfRule type="notContainsBlanks" dxfId="75" priority="784">
      <formula>LEN(TRIM(AC16))&gt;0</formula>
    </cfRule>
  </conditionalFormatting>
  <conditionalFormatting sqref="AC15">
    <cfRule type="notContainsBlanks" dxfId="74" priority="783">
      <formula>LEN(TRIM(AC15))&gt;0</formula>
    </cfRule>
  </conditionalFormatting>
  <conditionalFormatting sqref="D14:AA14">
    <cfRule type="cellIs" dxfId="73" priority="767" operator="equal">
      <formula>0</formula>
    </cfRule>
  </conditionalFormatting>
  <conditionalFormatting sqref="AC14">
    <cfRule type="notContainsBlanks" dxfId="72" priority="766">
      <formula>LEN(TRIM(AC14))&gt;0</formula>
    </cfRule>
  </conditionalFormatting>
  <conditionalFormatting sqref="AB12:AB13">
    <cfRule type="cellIs" dxfId="71" priority="563" operator="equal">
      <formula>0</formula>
    </cfRule>
  </conditionalFormatting>
  <conditionalFormatting sqref="AB14">
    <cfRule type="cellIs" dxfId="70" priority="562" operator="equal">
      <formula>0</formula>
    </cfRule>
  </conditionalFormatting>
  <conditionalFormatting sqref="AB15:AB17">
    <cfRule type="cellIs" dxfId="69" priority="561" operator="equal">
      <formula>0</formula>
    </cfRule>
  </conditionalFormatting>
  <conditionalFormatting sqref="AB11">
    <cfRule type="cellIs" dxfId="68" priority="484" operator="equal">
      <formula>0</formula>
    </cfRule>
  </conditionalFormatting>
  <conditionalFormatting sqref="AB11">
    <cfRule type="cellIs" dxfId="67" priority="482" operator="equal">
      <formula>0</formula>
    </cfRule>
  </conditionalFormatting>
  <conditionalFormatting sqref="AB10">
    <cfRule type="cellIs" dxfId="66" priority="397" operator="equal">
      <formula>0</formula>
    </cfRule>
  </conditionalFormatting>
  <conditionalFormatting sqref="AB8:AB9">
    <cfRule type="cellIs" dxfId="65" priority="396" operator="equal">
      <formula>0</formula>
    </cfRule>
  </conditionalFormatting>
  <conditionalFormatting sqref="D14:AA14">
    <cfRule type="expression" dxfId="64" priority="2037">
      <formula>#REF!&gt;D14</formula>
    </cfRule>
  </conditionalFormatting>
  <conditionalFormatting sqref="L22:AA22">
    <cfRule type="cellIs" dxfId="63" priority="91" operator="equal">
      <formula>0</formula>
    </cfRule>
  </conditionalFormatting>
  <conditionalFormatting sqref="L23:AA26">
    <cfRule type="cellIs" dxfId="62" priority="90" operator="equal">
      <formula>0</formula>
    </cfRule>
  </conditionalFormatting>
  <conditionalFormatting sqref="AB31:AB32">
    <cfRule type="cellIs" dxfId="61" priority="89" operator="equal">
      <formula>0</formula>
    </cfRule>
  </conditionalFormatting>
  <conditionalFormatting sqref="AB30">
    <cfRule type="cellIs" dxfId="60" priority="88" operator="equal">
      <formula>0</formula>
    </cfRule>
  </conditionalFormatting>
  <conditionalFormatting sqref="AB34:AB35">
    <cfRule type="cellIs" dxfId="59" priority="87" operator="equal">
      <formula>0</formula>
    </cfRule>
  </conditionalFormatting>
  <conditionalFormatting sqref="AB33">
    <cfRule type="cellIs" dxfId="58" priority="86" operator="equal">
      <formula>0</formula>
    </cfRule>
  </conditionalFormatting>
  <conditionalFormatting sqref="AB37:AB38">
    <cfRule type="cellIs" dxfId="57" priority="85" operator="equal">
      <formula>0</formula>
    </cfRule>
  </conditionalFormatting>
  <conditionalFormatting sqref="AB36">
    <cfRule type="cellIs" dxfId="56" priority="84" operator="equal">
      <formula>0</formula>
    </cfRule>
  </conditionalFormatting>
  <conditionalFormatting sqref="AB40:AB41">
    <cfRule type="cellIs" dxfId="55" priority="83" operator="equal">
      <formula>0</formula>
    </cfRule>
  </conditionalFormatting>
  <conditionalFormatting sqref="AB39">
    <cfRule type="cellIs" dxfId="54" priority="82" operator="equal">
      <formula>0</formula>
    </cfRule>
  </conditionalFormatting>
  <conditionalFormatting sqref="D79:AA79">
    <cfRule type="cellIs" dxfId="53" priority="81" operator="equal">
      <formula>0</formula>
    </cfRule>
  </conditionalFormatting>
  <conditionalFormatting sqref="D80:AA80">
    <cfRule type="cellIs" dxfId="52" priority="80" operator="equal">
      <formula>0</formula>
    </cfRule>
  </conditionalFormatting>
  <conditionalFormatting sqref="AE97:AE111">
    <cfRule type="notContainsBlanks" dxfId="51" priority="78">
      <formula>LEN(TRIM(AE97))&gt;0</formula>
    </cfRule>
  </conditionalFormatting>
  <conditionalFormatting sqref="AD97">
    <cfRule type="notContainsBlanks" dxfId="50" priority="79">
      <formula>LEN(TRIM(AD97))&gt;0</formula>
    </cfRule>
  </conditionalFormatting>
  <conditionalFormatting sqref="AB97:AB112 AB114:AB115">
    <cfRule type="cellIs" dxfId="49" priority="77" operator="equal">
      <formula>0</formula>
    </cfRule>
  </conditionalFormatting>
  <conditionalFormatting sqref="AE128:AE135 AE139:AE140 AE142:AE146">
    <cfRule type="notContainsBlanks" dxfId="48" priority="68">
      <formula>LEN(TRIM(AE128))&gt;0</formula>
    </cfRule>
  </conditionalFormatting>
  <conditionalFormatting sqref="AD128 AD142">
    <cfRule type="notContainsBlanks" dxfId="47" priority="69">
      <formula>LEN(TRIM(AD128))&gt;0</formula>
    </cfRule>
  </conditionalFormatting>
  <conditionalFormatting sqref="AB128:AB135 AB139:AB140">
    <cfRule type="cellIs" dxfId="46" priority="67" operator="equal">
      <formula>0</formula>
    </cfRule>
  </conditionalFormatting>
  <conditionalFormatting sqref="D128:AA128">
    <cfRule type="cellIs" dxfId="45" priority="66" operator="equal">
      <formula>0</formula>
    </cfRule>
  </conditionalFormatting>
  <conditionalFormatting sqref="AE147:AE148 AE159:AE161">
    <cfRule type="notContainsBlanks" dxfId="44" priority="63">
      <formula>LEN(TRIM(AE147))&gt;0</formula>
    </cfRule>
  </conditionalFormatting>
  <conditionalFormatting sqref="AB159:AB161">
    <cfRule type="cellIs" dxfId="43" priority="62" operator="equal">
      <formula>0</formula>
    </cfRule>
  </conditionalFormatting>
  <conditionalFormatting sqref="AE162">
    <cfRule type="notContainsBlanks" dxfId="42" priority="60">
      <formula>LEN(TRIM(AE162))&gt;0</formula>
    </cfRule>
  </conditionalFormatting>
  <conditionalFormatting sqref="AB162">
    <cfRule type="cellIs" dxfId="41" priority="59" operator="equal">
      <formula>0</formula>
    </cfRule>
  </conditionalFormatting>
  <conditionalFormatting sqref="AE136:AE138">
    <cfRule type="notContainsBlanks" dxfId="40" priority="57">
      <formula>LEN(TRIM(AE136))&gt;0</formula>
    </cfRule>
  </conditionalFormatting>
  <conditionalFormatting sqref="AB136:AB138">
    <cfRule type="cellIs" dxfId="39" priority="56" operator="equal">
      <formula>0</formula>
    </cfRule>
  </conditionalFormatting>
  <conditionalFormatting sqref="AE149:AE151">
    <cfRule type="notContainsBlanks" dxfId="38" priority="48">
      <formula>LEN(TRIM(AE149))&gt;0</formula>
    </cfRule>
  </conditionalFormatting>
  <conditionalFormatting sqref="AB142:AB154">
    <cfRule type="cellIs" dxfId="37" priority="47" operator="equal">
      <formula>0</formula>
    </cfRule>
  </conditionalFormatting>
  <conditionalFormatting sqref="AE157:AE158">
    <cfRule type="notContainsBlanks" dxfId="36" priority="45">
      <formula>LEN(TRIM(AE157))&gt;0</formula>
    </cfRule>
  </conditionalFormatting>
  <conditionalFormatting sqref="AB157:AB158">
    <cfRule type="cellIs" dxfId="35" priority="44" operator="equal">
      <formula>0</formula>
    </cfRule>
  </conditionalFormatting>
  <conditionalFormatting sqref="AE154 AE156">
    <cfRule type="notContainsBlanks" dxfId="34" priority="42">
      <formula>LEN(TRIM(AE154))&gt;0</formula>
    </cfRule>
  </conditionalFormatting>
  <conditionalFormatting sqref="AD156">
    <cfRule type="notContainsBlanks" dxfId="33" priority="43">
      <formula>LEN(TRIM(AD156))&gt;0</formula>
    </cfRule>
  </conditionalFormatting>
  <conditionalFormatting sqref="AB156">
    <cfRule type="cellIs" dxfId="32" priority="41" operator="equal">
      <formula>0</formula>
    </cfRule>
  </conditionalFormatting>
  <conditionalFormatting sqref="AE152:AE153">
    <cfRule type="notContainsBlanks" dxfId="31" priority="39">
      <formula>LEN(TRIM(AE152))&gt;0</formula>
    </cfRule>
  </conditionalFormatting>
  <conditionalFormatting sqref="D114:AA114">
    <cfRule type="cellIs" dxfId="30" priority="31" operator="equal">
      <formula>0</formula>
    </cfRule>
  </conditionalFormatting>
  <conditionalFormatting sqref="D142:AA142">
    <cfRule type="cellIs" dxfId="29" priority="30" operator="equal">
      <formula>0</formula>
    </cfRule>
  </conditionalFormatting>
  <conditionalFormatting sqref="D156:AA156">
    <cfRule type="cellIs" dxfId="28" priority="29" operator="equal">
      <formula>0</formula>
    </cfRule>
  </conditionalFormatting>
  <conditionalFormatting sqref="L52:AA52">
    <cfRule type="expression" dxfId="27" priority="28">
      <formula>L52&gt;L51</formula>
    </cfRule>
  </conditionalFormatting>
  <conditionalFormatting sqref="L51:AA51">
    <cfRule type="expression" dxfId="26" priority="27">
      <formula>L52&gt;L51</formula>
    </cfRule>
  </conditionalFormatting>
  <conditionalFormatting sqref="L54:AA54">
    <cfRule type="expression" dxfId="25" priority="26">
      <formula>L54&gt;L53</formula>
    </cfRule>
  </conditionalFormatting>
  <conditionalFormatting sqref="L53:AA53">
    <cfRule type="expression" dxfId="24" priority="25">
      <formula>L54&gt;L53</formula>
    </cfRule>
  </conditionalFormatting>
  <conditionalFormatting sqref="L56:AA56">
    <cfRule type="expression" dxfId="23" priority="24">
      <formula>L56&gt;L55</formula>
    </cfRule>
  </conditionalFormatting>
  <conditionalFormatting sqref="L55:AA55">
    <cfRule type="expression" dxfId="22" priority="23">
      <formula>L56&gt;L55</formula>
    </cfRule>
  </conditionalFormatting>
  <conditionalFormatting sqref="L58:AA58">
    <cfRule type="expression" dxfId="21" priority="22">
      <formula>L58&gt;L57</formula>
    </cfRule>
  </conditionalFormatting>
  <conditionalFormatting sqref="L57:AA57">
    <cfRule type="expression" dxfId="20" priority="21">
      <formula>L58&gt;L57</formula>
    </cfRule>
  </conditionalFormatting>
  <conditionalFormatting sqref="L60:AA60">
    <cfRule type="expression" dxfId="19" priority="20">
      <formula>L60&gt;L59</formula>
    </cfRule>
  </conditionalFormatting>
  <conditionalFormatting sqref="L59:AA59">
    <cfRule type="expression" dxfId="18" priority="19">
      <formula>L60&gt;L59</formula>
    </cfRule>
  </conditionalFormatting>
  <conditionalFormatting sqref="L62:AA62">
    <cfRule type="expression" dxfId="17" priority="18">
      <formula>L62&gt;L61</formula>
    </cfRule>
  </conditionalFormatting>
  <conditionalFormatting sqref="L61:AA61">
    <cfRule type="expression" dxfId="16" priority="17">
      <formula>L62&gt;L61</formula>
    </cfRule>
  </conditionalFormatting>
  <conditionalFormatting sqref="L64:AA64">
    <cfRule type="expression" dxfId="15" priority="16">
      <formula>L64&gt;L63</formula>
    </cfRule>
  </conditionalFormatting>
  <conditionalFormatting sqref="L63:AA63">
    <cfRule type="expression" dxfId="14" priority="15">
      <formula>L64&gt;L63</formula>
    </cfRule>
  </conditionalFormatting>
  <conditionalFormatting sqref="L66:AA66">
    <cfRule type="expression" dxfId="13" priority="14">
      <formula>L66&gt;L65</formula>
    </cfRule>
  </conditionalFormatting>
  <conditionalFormatting sqref="L65:AA65">
    <cfRule type="expression" dxfId="12" priority="13">
      <formula>L66&gt;L65</formula>
    </cfRule>
  </conditionalFormatting>
  <conditionalFormatting sqref="L71:AA71">
    <cfRule type="expression" dxfId="11" priority="12">
      <formula>L71&gt;L70</formula>
    </cfRule>
  </conditionalFormatting>
  <conditionalFormatting sqref="L70:AA70">
    <cfRule type="expression" dxfId="10" priority="11">
      <formula>L71&gt;L70</formula>
    </cfRule>
  </conditionalFormatting>
  <conditionalFormatting sqref="L75:AA75">
    <cfRule type="expression" dxfId="9" priority="10">
      <formula>L75&gt;L74</formula>
    </cfRule>
  </conditionalFormatting>
  <conditionalFormatting sqref="L74:AA74">
    <cfRule type="expression" dxfId="8" priority="9">
      <formula>L75&gt;L74</formula>
    </cfRule>
  </conditionalFormatting>
  <conditionalFormatting sqref="L73:AA73">
    <cfRule type="expression" dxfId="7" priority="8">
      <formula>(L73+L74)&gt;L72</formula>
    </cfRule>
  </conditionalFormatting>
  <conditionalFormatting sqref="L74:AA74">
    <cfRule type="expression" dxfId="6" priority="7">
      <formula>(L73+L74)&gt;L72</formula>
    </cfRule>
  </conditionalFormatting>
  <conditionalFormatting sqref="L72:AA72">
    <cfRule type="expression" dxfId="5" priority="6">
      <formula>(L73+L74)&gt;L72</formula>
    </cfRule>
  </conditionalFormatting>
  <conditionalFormatting sqref="D97:AA97">
    <cfRule type="cellIs" dxfId="4" priority="5" operator="equal">
      <formula>0</formula>
    </cfRule>
  </conditionalFormatting>
  <conditionalFormatting sqref="L98:AA98">
    <cfRule type="expression" dxfId="3" priority="4">
      <formula>(L98+L99+L100)&lt;&gt;L97</formula>
    </cfRule>
  </conditionalFormatting>
  <conditionalFormatting sqref="L99:AA99">
    <cfRule type="expression" dxfId="2" priority="3">
      <formula>(L98+L99+L100)&lt;&gt;L97</formula>
    </cfRule>
  </conditionalFormatting>
  <conditionalFormatting sqref="L100:AA100">
    <cfRule type="expression" dxfId="1" priority="2">
      <formula>(L98+L99+L100)&lt;&gt;L97</formula>
    </cfRule>
  </conditionalFormatting>
  <conditionalFormatting sqref="L97:AA97">
    <cfRule type="expression" dxfId="0" priority="1">
      <formula>(L98+L99+L100)&lt;&gt;L97</formula>
    </cfRule>
  </conditionalFormatting>
  <dataValidations count="1">
    <dataValidation type="whole" allowBlank="1" showInputMessage="1" showErrorMessage="1" errorTitle="Non-Numeric or abnormal value" error="Enter Numbers only between 0 and 99999" sqref="D8:AA18 D45:AA47 AB18 D22:AA41 AB11 D79:AA93 D51:AA66 D156:AA162 D70:AA75 D128:AA140 D114:AA126 D142:AA154 D97:AA112" xr:uid="{B89F7BEB-D895-441B-9690-CF40DBC25312}">
      <formula1>0</formula1>
      <formula2>99999</formula2>
    </dataValidation>
  </dataValidations>
  <pageMargins left="0.511811023622047" right="7.8740157480315001E-2" top="0.196850393700787" bottom="0.196850393700787" header="0.2" footer="0.118110236220472"/>
  <pageSetup scale="31" fitToHeight="0" orientation="portrait" r:id="rId1"/>
  <headerFooter>
    <oddFooter>&amp;R&amp;P</oddFooter>
  </headerFooter>
  <rowBreaks count="1" manualBreakCount="1">
    <brk id="66" max="16383" man="1"/>
  </rowBreaks>
  <ignoredErrors>
    <ignoredError sqref="J19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757ECA-E322-4B4F-A80B-F429838D8BF7}">
  <ds:schemaRefs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ed6e237-7a44-4d6d-bfbc-e270d277b5a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InstructionsForm1A</vt:lpstr>
      <vt:lpstr>Feb</vt:lpstr>
      <vt:lpstr>Feb!Print_Area</vt:lpstr>
      <vt:lpstr>InstructionsForm1A!Print_Area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Emmanuel Kaunda</cp:lastModifiedBy>
  <cp:lastPrinted>2020-06-04T19:13:43Z</cp:lastPrinted>
  <dcterms:created xsi:type="dcterms:W3CDTF">2018-10-31T09:45:26Z</dcterms:created>
  <dcterms:modified xsi:type="dcterms:W3CDTF">2021-03-31T21:44:46Z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