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8_{89296EB2-0E53-46BF-9807-05402116FF60}" xr6:coauthVersionLast="45" xr6:coauthVersionMax="45" xr10:uidLastSave="{00000000-0000-0000-0000-000000000000}"/>
  <workbookProtection workbookAlgorithmName="SHA-512" workbookHashValue="a4gUMdZCGkDDzElfhkvI/brsAlzI4GhD8wwWIVFJCtcL8IfIwqWYpVjV2Q6nijKW2ipnQ8sfmugbKli0802lfw==" workbookSaltValue="1iepslPG5jc+WSQINC8vKA==" workbookSpinCount="100000" lockStructure="1"/>
  <bookViews>
    <workbookView xWindow="-120" yWindow="-120" windowWidth="19440" windowHeight="10440" activeTab="1" xr2:uid="{1C7A72A4-46D5-4130-84F6-E2BF1F1A15D0}"/>
  </bookViews>
  <sheets>
    <sheet name="InstructionsForm1A" sheetId="3" r:id="rId1"/>
    <sheet name="Oct" sheetId="1" r:id="rId2"/>
  </sheets>
  <definedNames>
    <definedName name="_xlnm.Print_Area" localSheetId="0">InstructionsForm1A!$A$1:$F$159</definedName>
    <definedName name="_xlnm.Print_Area" localSheetId="1">Oct!$A$1:$AF$185</definedName>
    <definedName name="_xlnm.Print_Titles" localSheetId="1">Oct!$A$1:$IV$1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68" i="1" l="1"/>
  <c r="AB149" i="1" l="1"/>
  <c r="AB151" i="1"/>
  <c r="AB152" i="1"/>
  <c r="AB153" i="1"/>
  <c r="AB154" i="1"/>
  <c r="AB155" i="1"/>
  <c r="AB156" i="1"/>
  <c r="AB157" i="1"/>
  <c r="AB158" i="1"/>
  <c r="AB159" i="1"/>
  <c r="AB160" i="1"/>
  <c r="AB161" i="1"/>
  <c r="AB162" i="1"/>
  <c r="AB163" i="1"/>
  <c r="AB168" i="1"/>
  <c r="AB169" i="1"/>
  <c r="AB170" i="1"/>
  <c r="AB171" i="1"/>
  <c r="AB172" i="1"/>
  <c r="AB173" i="1"/>
  <c r="AB174" i="1"/>
  <c r="E164" i="1"/>
  <c r="F164" i="1"/>
  <c r="G164" i="1"/>
  <c r="H164" i="1"/>
  <c r="I164" i="1"/>
  <c r="J164" i="1"/>
  <c r="K164" i="1"/>
  <c r="L164" i="1"/>
  <c r="M164" i="1"/>
  <c r="N164" i="1"/>
  <c r="O164" i="1"/>
  <c r="P164" i="1"/>
  <c r="Q164" i="1"/>
  <c r="R164" i="1"/>
  <c r="S164" i="1"/>
  <c r="T164" i="1"/>
  <c r="U164" i="1"/>
  <c r="V164" i="1"/>
  <c r="W164" i="1"/>
  <c r="X164" i="1"/>
  <c r="Y164" i="1"/>
  <c r="Z164" i="1"/>
  <c r="AA164" i="1"/>
  <c r="D164" i="1"/>
  <c r="AB164" i="1" l="1"/>
  <c r="E150" i="1"/>
  <c r="F150" i="1"/>
  <c r="G150" i="1"/>
  <c r="H150" i="1"/>
  <c r="I150" i="1"/>
  <c r="J150" i="1"/>
  <c r="K150" i="1"/>
  <c r="L150" i="1"/>
  <c r="M150" i="1"/>
  <c r="N150" i="1"/>
  <c r="O150" i="1"/>
  <c r="P150" i="1"/>
  <c r="Q150" i="1"/>
  <c r="R150" i="1"/>
  <c r="S150" i="1"/>
  <c r="T150" i="1"/>
  <c r="U150" i="1"/>
  <c r="V150" i="1"/>
  <c r="W150" i="1"/>
  <c r="X150" i="1"/>
  <c r="Y150" i="1"/>
  <c r="Z150" i="1"/>
  <c r="AA150" i="1"/>
  <c r="D150" i="1"/>
  <c r="AC150" i="1" s="1"/>
  <c r="AB150" i="1" l="1"/>
  <c r="AF40" i="1"/>
  <c r="AF68" i="1"/>
  <c r="AF83" i="1"/>
  <c r="AF104" i="1"/>
  <c r="AE20" i="1"/>
  <c r="AD40" i="1"/>
  <c r="AC151" i="1"/>
  <c r="AB148" i="1"/>
  <c r="AC148" i="1" s="1"/>
  <c r="AB175" i="1"/>
  <c r="AB176" i="1"/>
  <c r="AB177" i="1"/>
  <c r="AB178" i="1"/>
  <c r="AB179" i="1"/>
  <c r="AB180" i="1"/>
  <c r="AB181" i="1"/>
  <c r="AB182" i="1"/>
  <c r="AB183" i="1"/>
  <c r="AB138" i="1"/>
  <c r="AB139" i="1"/>
  <c r="AB140" i="1"/>
  <c r="AB141" i="1"/>
  <c r="AB142" i="1"/>
  <c r="AB143" i="1"/>
  <c r="AB144" i="1"/>
  <c r="AB137" i="1"/>
  <c r="AE137" i="1" s="1"/>
  <c r="AB123" i="1"/>
  <c r="AB124" i="1"/>
  <c r="AB125" i="1"/>
  <c r="AC125" i="1" s="1"/>
  <c r="AB126" i="1"/>
  <c r="AB127" i="1"/>
  <c r="AB128" i="1"/>
  <c r="AB129" i="1"/>
  <c r="AB130" i="1"/>
  <c r="AB131" i="1"/>
  <c r="AB132" i="1"/>
  <c r="AB133" i="1"/>
  <c r="AB122" i="1"/>
  <c r="AE123" i="1" s="1"/>
  <c r="AF122" i="1" s="1"/>
  <c r="AB105" i="1"/>
  <c r="AB106" i="1"/>
  <c r="AB107" i="1"/>
  <c r="AB108" i="1"/>
  <c r="AB109" i="1"/>
  <c r="AB110" i="1"/>
  <c r="AB111" i="1"/>
  <c r="AB112" i="1"/>
  <c r="AB113" i="1"/>
  <c r="AB114" i="1"/>
  <c r="AB115" i="1"/>
  <c r="AB116" i="1"/>
  <c r="AB117" i="1"/>
  <c r="AB118" i="1"/>
  <c r="AB104" i="1"/>
  <c r="AB84" i="1"/>
  <c r="AB85" i="1"/>
  <c r="AB86" i="1"/>
  <c r="AB87" i="1"/>
  <c r="AB88" i="1"/>
  <c r="AB89" i="1"/>
  <c r="AB90" i="1"/>
  <c r="AB91" i="1"/>
  <c r="AB92" i="1"/>
  <c r="AB93" i="1"/>
  <c r="AB94" i="1"/>
  <c r="AB95" i="1"/>
  <c r="AB96" i="1"/>
  <c r="AC94" i="1" s="1"/>
  <c r="AB97" i="1"/>
  <c r="AB98" i="1"/>
  <c r="AB99" i="1"/>
  <c r="AB100" i="1"/>
  <c r="AB83" i="1"/>
  <c r="AB44" i="1"/>
  <c r="AB41" i="1"/>
  <c r="AB42" i="1"/>
  <c r="AB43" i="1"/>
  <c r="AB40" i="1"/>
  <c r="AB49" i="1"/>
  <c r="AB50" i="1"/>
  <c r="AE50" i="1" s="1"/>
  <c r="AF48" i="1" s="1"/>
  <c r="AB51" i="1"/>
  <c r="AB52" i="1"/>
  <c r="AB53" i="1"/>
  <c r="AB54" i="1"/>
  <c r="AB55" i="1"/>
  <c r="AB56" i="1"/>
  <c r="AB57" i="1"/>
  <c r="AB58" i="1"/>
  <c r="AB59" i="1"/>
  <c r="AB60" i="1"/>
  <c r="AB61" i="1"/>
  <c r="AB62" i="1"/>
  <c r="AB48" i="1"/>
  <c r="AB69" i="1"/>
  <c r="AB70" i="1"/>
  <c r="AC70" i="1" s="1"/>
  <c r="AB71" i="1"/>
  <c r="AB72" i="1"/>
  <c r="AB73" i="1"/>
  <c r="AB74" i="1"/>
  <c r="AB75" i="1"/>
  <c r="AB76" i="1"/>
  <c r="AB77" i="1"/>
  <c r="AB78" i="1"/>
  <c r="AB79" i="1"/>
  <c r="AB68" i="1"/>
  <c r="E35" i="1"/>
  <c r="F35" i="1"/>
  <c r="G35" i="1"/>
  <c r="H35" i="1"/>
  <c r="I35" i="1"/>
  <c r="J35" i="1"/>
  <c r="K35" i="1"/>
  <c r="L35" i="1"/>
  <c r="M35" i="1"/>
  <c r="N35" i="1"/>
  <c r="O35" i="1"/>
  <c r="P35" i="1"/>
  <c r="Q35" i="1"/>
  <c r="R35" i="1"/>
  <c r="S35" i="1"/>
  <c r="T35" i="1"/>
  <c r="U35" i="1"/>
  <c r="V35" i="1"/>
  <c r="W35" i="1"/>
  <c r="X35" i="1"/>
  <c r="Y35" i="1"/>
  <c r="Z35" i="1"/>
  <c r="AA35" i="1"/>
  <c r="D35" i="1"/>
  <c r="AA36" i="1"/>
  <c r="E36" i="1"/>
  <c r="F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B21" i="1"/>
  <c r="AB22" i="1"/>
  <c r="AB23" i="1"/>
  <c r="AB24" i="1"/>
  <c r="AB25" i="1"/>
  <c r="AB26" i="1"/>
  <c r="AB27" i="1"/>
  <c r="AB28" i="1"/>
  <c r="AB29" i="1"/>
  <c r="AB30" i="1"/>
  <c r="AB31" i="1"/>
  <c r="AB32" i="1"/>
  <c r="AB33" i="1"/>
  <c r="AB34" i="1"/>
  <c r="AB8" i="1"/>
  <c r="AB9" i="1"/>
  <c r="AB10" i="1"/>
  <c r="AB11" i="1"/>
  <c r="AB12" i="1"/>
  <c r="AB13" i="1"/>
  <c r="AE138" i="1" l="1"/>
  <c r="AC19" i="1"/>
  <c r="AC10" i="1"/>
  <c r="AE33" i="1"/>
  <c r="AC53" i="1"/>
  <c r="AC29" i="1"/>
  <c r="AE17" i="1"/>
  <c r="AC149" i="1"/>
  <c r="AC12" i="1"/>
  <c r="AE31" i="1"/>
  <c r="AE27" i="1"/>
  <c r="AE23" i="1"/>
  <c r="AC69" i="1"/>
  <c r="AC118" i="1"/>
  <c r="AC113" i="1"/>
  <c r="AC143" i="1"/>
  <c r="AE139" i="1"/>
  <c r="AC117" i="1"/>
  <c r="AC104" i="1"/>
  <c r="AC130" i="1"/>
  <c r="AC126" i="1"/>
  <c r="AC123" i="1"/>
  <c r="AC138" i="1"/>
  <c r="AC68" i="1"/>
  <c r="AC17" i="1"/>
  <c r="AC111" i="1"/>
  <c r="AC174" i="1"/>
  <c r="AD168" i="1" s="1"/>
  <c r="AC27" i="1"/>
  <c r="AE29" i="1"/>
  <c r="AC25" i="1"/>
  <c r="AE21" i="1"/>
  <c r="AB36" i="1"/>
  <c r="AB35" i="1"/>
  <c r="AC48" i="1"/>
  <c r="AC84" i="1"/>
  <c r="AC115" i="1"/>
  <c r="AC106" i="1"/>
  <c r="AC132" i="1"/>
  <c r="AC128" i="1"/>
  <c r="AC144" i="1"/>
  <c r="AE140" i="1"/>
  <c r="AC124" i="1"/>
  <c r="AC90" i="1"/>
  <c r="AC109" i="1"/>
  <c r="AE142" i="1"/>
  <c r="AC31" i="1"/>
  <c r="AC23" i="1"/>
  <c r="AC8" i="1"/>
  <c r="AE19" i="1"/>
  <c r="AC71" i="1"/>
  <c r="AC96" i="1"/>
  <c r="AD148" i="1"/>
  <c r="AE36" i="1"/>
  <c r="AE12" i="1"/>
  <c r="AC21" i="1"/>
  <c r="AC33" i="1"/>
  <c r="AC50" i="1"/>
  <c r="AE143" i="1"/>
  <c r="AE25" i="1"/>
  <c r="AE35" i="1"/>
  <c r="AE149" i="1"/>
  <c r="AF148" i="1" s="1"/>
  <c r="AC139" i="1"/>
  <c r="AE144" i="1"/>
  <c r="AC108" i="1"/>
  <c r="AC140" i="1"/>
  <c r="AC122" i="1"/>
  <c r="AC142" i="1"/>
  <c r="AD48" i="1" l="1"/>
  <c r="AD68" i="1"/>
  <c r="AC35" i="1"/>
  <c r="AD8" i="1" s="1"/>
  <c r="AD104" i="1"/>
  <c r="AD122" i="1"/>
  <c r="AD83" i="1"/>
  <c r="AD137" i="1"/>
  <c r="AF137" i="1"/>
  <c r="AF8" i="1"/>
</calcChain>
</file>

<file path=xl/sharedStrings.xml><?xml version="1.0" encoding="utf-8"?>
<sst xmlns="http://schemas.openxmlformats.org/spreadsheetml/2006/main" count="1421" uniqueCount="707">
  <si>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</si>
  <si>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</si>
  <si>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</si>
  <si>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</si>
  <si>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</si>
  <si>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</si>
  <si>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</si>
  <si>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</si>
  <si>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</si>
  <si>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</si>
  <si>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</si>
  <si>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</si>
  <si>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</si>
  <si>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</si>
  <si>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</si>
  <si>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</si>
  <si>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</si>
  <si>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</si>
  <si>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</si>
  <si>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</si>
  <si>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</si>
  <si>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</si>
  <si>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</si>
  <si>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</si>
  <si>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</si>
  <si>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</si>
  <si>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</si>
  <si>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</si>
  <si>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</si>
  <si>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</si>
  <si>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</si>
  <si>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</si>
  <si>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</si>
  <si>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</si>
  <si>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</si>
  <si>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</si>
  <si>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</si>
  <si>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</si>
  <si>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</si>
  <si>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</si>
  <si>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</si>
  <si>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</si>
  <si>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</si>
  <si>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</si>
  <si>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</si>
  <si>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</si>
  <si>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</si>
  <si>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</si>
  <si>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</si>
  <si>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</si>
  <si>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</si>
  <si>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</si>
  <si>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</si>
  <si>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</si>
  <si>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</si>
  <si>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</si>
  <si>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</si>
  <si>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</si>
  <si>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</si>
  <si>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</si>
  <si>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</si>
  <si>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</si>
  <si>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</si>
  <si>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</si>
  <si>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</si>
  <si>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</si>
  <si>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</si>
  <si>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</si>
  <si>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</si>
  <si>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</si>
  <si>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</si>
  <si>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</si>
  <si>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</si>
  <si>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</si>
  <si>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</si>
  <si>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</si>
  <si>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</si>
  <si>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</si>
  <si>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</si>
  <si>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</si>
  <si>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</si>
  <si>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</si>
  <si>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</si>
  <si>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</si>
  <si>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</si>
  <si>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</si>
  <si>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</si>
  <si>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</si>
  <si>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</si>
  <si>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 count of patients transferred to another health facility, but the patient transfer was not previously documented at the originating health facility; this is also known as a “silent transfer.”</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</si>
  <si>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</si>
  <si>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</si>
  <si>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</si>
  <si>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</si>
  <si>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</si>
  <si>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</si>
  <si>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</si>
  <si>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patients where no attempt was made to trace the patient during the reporting period.</t>
  </si>
  <si>
    <t>A count of patients where exhaustive attempts (e.g., phone calls, home visits, triangulation with other health facilities) were made to locate the patient, but patient was still not located through these efforts.</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</si>
  <si>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</si>
  <si>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</si>
  <si>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</si>
  <si>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</si>
  <si>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</si>
  <si>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</si>
  <si>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</si>
  <si>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</si>
  <si>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</si>
  <si>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</si>
  <si>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</si>
  <si>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</si>
  <si>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</si>
  <si>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</si>
  <si>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</si>
  <si>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</si>
  <si>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</si>
  <si>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</si>
  <si>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</si>
  <si>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</si>
  <si>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</si>
  <si>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</si>
  <si>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</si>
  <si>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</si>
  <si>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</si>
  <si>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</si>
  <si>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</si>
  <si>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</si>
  <si>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</si>
  <si>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</si>
  <si>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</si>
  <si>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</si>
  <si>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</si>
  <si>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</si>
  <si>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</si>
  <si>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</si>
  <si>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</si>
  <si>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</si>
  <si>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</si>
  <si>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</si>
  <si>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</si>
  <si>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</si>
  <si>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</si>
  <si>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</si>
  <si>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</si>
  <si>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</si>
  <si>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</si>
  <si>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</si>
  <si>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</si>
  <si>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</si>
  <si>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</si>
  <si>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</si>
  <si>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</si>
  <si>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</si>
  <si>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</si>
  <si>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</si>
  <si>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</si>
  <si>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</si>
  <si>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</si>
  <si>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</si>
  <si>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</si>
  <si>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</si>
  <si>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</si>
  <si>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</si>
  <si>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</si>
  <si>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</si>
  <si>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</si>
  <si>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</si>
  <si>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</si>
  <si>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</si>
  <si>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</si>
  <si>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</si>
  <si>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</si>
  <si>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</si>
  <si>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</si>
  <si>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</si>
  <si>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</si>
  <si>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</si>
  <si>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</si>
  <si>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</si>
  <si>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</si>
  <si>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</si>
  <si>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</si>
  <si>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</si>
  <si>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</si>
  <si>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</si>
  <si>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</si>
  <si>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</si>
  <si>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</si>
  <si>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</si>
  <si>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</si>
  <si>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</si>
  <si>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</si>
  <si>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</si>
  <si>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</si>
  <si>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</si>
  <si>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</si>
  <si>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</si>
  <si>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</si>
  <si>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</si>
  <si>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</si>
  <si>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</si>
  <si>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</si>
  <si>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</si>
  <si>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</si>
  <si>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</si>
  <si>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</si>
  <si>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</si>
  <si>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</si>
  <si>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</si>
  <si>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</si>
  <si>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</si>
  <si>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</si>
  <si>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</si>
  <si>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</si>
  <si>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</si>
  <si>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</si>
  <si>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</si>
  <si>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</si>
  <si>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</si>
  <si>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</si>
  <si>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</si>
  <si>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</si>
  <si>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</si>
  <si>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</si>
  <si>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</si>
  <si>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</si>
  <si>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</si>
  <si>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</si>
  <si>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</si>
  <si>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</si>
  <si>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</si>
  <si>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</si>
  <si>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</si>
  <si>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</si>
  <si>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</si>
  <si>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</si>
  <si>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</si>
  <si>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</si>
  <si>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</si>
  <si>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</si>
  <si>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</si>
  <si>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</si>
  <si>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</si>
  <si>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</si>
  <si>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</si>
  <si>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</si>
  <si>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</si>
  <si>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</si>
  <si>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</si>
  <si>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</si>
  <si>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</si>
  <si>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</si>
  <si>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</si>
  <si>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</si>
  <si>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</si>
  <si>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</si>
  <si>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</si>
  <si>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</si>
  <si>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</si>
  <si>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</si>
  <si>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</si>
  <si>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</si>
  <si>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</si>
  <si>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</si>
  <si>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</si>
  <si>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</si>
  <si>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</si>
  <si>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</si>
  <si>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</si>
  <si>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</si>
  <si>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</si>
  <si>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</si>
  <si>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</si>
  <si>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</si>
  <si>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</si>
  <si>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</si>
  <si>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</si>
  <si>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</si>
  <si>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</si>
  <si>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</si>
  <si>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</si>
  <si>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</si>
  <si>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</si>
  <si>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</si>
  <si>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</si>
  <si>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</si>
  <si>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</si>
  <si>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</si>
  <si>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</si>
  <si>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</si>
  <si>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</si>
  <si>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</si>
  <si>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</si>
  <si>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</si>
  <si>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</si>
  <si>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</si>
  <si>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</si>
  <si>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</si>
  <si>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</si>
  <si>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</si>
  <si>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</si>
  <si>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</si>
  <si>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</si>
  <si>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</si>
  <si>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</si>
  <si>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</si>
  <si>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</si>
  <si>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</si>
  <si>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</si>
  <si>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</si>
  <si>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</si>
  <si>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</si>
  <si>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</si>
  <si>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</si>
  <si>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</si>
  <si>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</si>
  <si>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</si>
  <si>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</si>
  <si>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</si>
  <si>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</si>
  <si>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</si>
  <si>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</si>
  <si>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</si>
  <si>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</si>
  <si>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</si>
  <si>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</si>
  <si>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</si>
  <si>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</si>
  <si>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</si>
  <si>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</si>
  <si>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</si>
  <si>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</si>
  <si>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</si>
  <si>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</si>
  <si>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</si>
  <si>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</si>
  <si>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</si>
  <si>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</si>
  <si>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</si>
  <si>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</si>
  <si>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</si>
  <si>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</si>
  <si>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</si>
  <si>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</si>
  <si>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</si>
  <si>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</si>
  <si>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</si>
  <si>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</si>
  <si>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</si>
  <si>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</si>
  <si>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</si>
  <si>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</si>
  <si>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</si>
  <si>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</si>
  <si>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</si>
  <si>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</si>
  <si>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</si>
  <si>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</si>
  <si>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</si>
  <si>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</si>
  <si>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</si>
  <si>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</si>
  <si>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</si>
  <si>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</si>
  <si>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</si>
  <si>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</si>
  <si>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</si>
  <si>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</si>
  <si>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</si>
  <si>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</si>
  <si>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</si>
  <si>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</si>
  <si>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</si>
  <si>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</si>
  <si>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</si>
  <si>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</si>
  <si>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</si>
  <si>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</si>
  <si>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</si>
  <si>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</si>
  <si>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</si>
  <si>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</si>
  <si>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</si>
  <si>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</si>
  <si>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</si>
  <si>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</si>
  <si>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</si>
  <si>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</si>
  <si>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</si>
  <si>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</si>
  <si>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</si>
  <si>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</si>
  <si>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</si>
  <si>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</si>
  <si>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</si>
  <si>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</si>
  <si>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</si>
  <si>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</si>
  <si>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</si>
  <si>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</si>
  <si>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</si>
  <si>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</si>
  <si>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</si>
  <si>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</si>
  <si>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</si>
  <si>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</si>
  <si>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</si>
  <si>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</si>
  <si>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</si>
  <si>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</si>
  <si>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</si>
  <si>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</si>
  <si>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</si>
  <si>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</si>
  <si>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</si>
  <si>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</si>
  <si>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F08-02</t>
  </si>
  <si>
    <t>F08-03</t>
  </si>
  <si>
    <t>F08-04</t>
  </si>
  <si>
    <t>F08-05</t>
  </si>
  <si>
    <t>F08-06</t>
  </si>
  <si>
    <t>F08-07</t>
  </si>
  <si>
    <t>F08-08</t>
  </si>
  <si>
    <t>F08-09</t>
  </si>
  <si>
    <t>F08-10</t>
  </si>
  <si>
    <t>F08-11</t>
  </si>
  <si>
    <t>Defaulter tracing register  colm "w"</t>
  </si>
  <si>
    <t>Defaulter tracing register  colm "v"</t>
  </si>
  <si>
    <t xml:space="preserve">Previously undocumented patient transfer (confirmed)                                     </t>
  </si>
  <si>
    <t xml:space="preserve">Traced patient (unable to locate) </t>
  </si>
  <si>
    <t>Defaulter tracing register  colm "o" to "s"</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</si>
  <si>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</si>
  <si>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</si>
  <si>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</si>
  <si>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</si>
  <si>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</si>
  <si>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</si>
  <si>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</si>
  <si>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</si>
  <si>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</si>
  <si>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</si>
  <si>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</si>
  <si>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</si>
  <si>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</si>
  <si>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</si>
  <si>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</si>
  <si>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</si>
  <si>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</si>
  <si>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</si>
  <si>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</si>
  <si>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</si>
  <si>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</si>
  <si>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</si>
  <si>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</si>
  <si>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</si>
  <si>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</si>
  <si>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</si>
  <si>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</si>
  <si>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</si>
  <si>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</si>
  <si>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</si>
  <si>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</si>
  <si>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</si>
  <si>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</si>
  <si>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</si>
  <si>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</si>
  <si>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</si>
  <si>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</si>
  <si>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</si>
  <si>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</si>
  <si>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</si>
  <si>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</si>
  <si>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</si>
  <si>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</si>
  <si>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</si>
  <si>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</si>
  <si>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</si>
  <si>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</si>
  <si>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</si>
  <si>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</si>
  <si>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</si>
  <si>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</si>
  <si>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</si>
  <si>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</si>
  <si>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</si>
  <si>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</si>
  <si>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</si>
  <si>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</si>
  <si>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</si>
  <si>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</si>
  <si>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</si>
  <si>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</si>
  <si>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</si>
  <si>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</si>
  <si>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</si>
  <si>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</si>
  <si>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</si>
  <si>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</si>
  <si>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</si>
  <si>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</si>
  <si>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</si>
  <si>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Did not attempt to trace patient</t>
    </r>
    <r>
      <rPr>
        <b/>
        <sz val="22"/>
        <color theme="1"/>
        <rFont val="Calibri"/>
        <family val="2"/>
        <scheme val="minor"/>
      </rPr>
      <t xml:space="preserve">   </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</si>
  <si>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</si>
  <si>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</si>
  <si>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</si>
  <si>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</si>
  <si>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</si>
  <si>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</si>
  <si>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t xml:space="preserve">Positive         </t>
  </si>
  <si>
    <t xml:space="preserve">Not tested - Due to IPV         </t>
  </si>
  <si>
    <t xml:space="preserve">Not tested - Other reasons      </t>
  </si>
  <si>
    <t xml:space="preserve">Tested             </t>
  </si>
  <si>
    <t xml:space="preserve"> Total HTS Tested                 </t>
  </si>
  <si>
    <t xml:space="preserve">Total HTS Positive                </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</si>
  <si>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</si>
  <si>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</si>
  <si>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</si>
  <si>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</si>
  <si>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</si>
  <si>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</si>
  <si>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</si>
  <si>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</si>
  <si>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</si>
  <si>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</si>
  <si>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</si>
  <si>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</si>
  <si>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</si>
  <si>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Positive result_ANC                  </t>
  </si>
  <si>
    <t xml:space="preserve">Initial test at  L&amp;D                     </t>
  </si>
  <si>
    <t xml:space="preserve">Initial test at PNC &lt;6wks           </t>
  </si>
  <si>
    <t xml:space="preserve">Male partners tested HIV+ at ANC </t>
  </si>
  <si>
    <t xml:space="preserve">Start HAART_ANC                      </t>
  </si>
  <si>
    <t xml:space="preserve">Infant Prophylaxis_ L&amp;D            </t>
  </si>
  <si>
    <t xml:space="preserve">Died (confirmed) </t>
  </si>
  <si>
    <t xml:space="preserve">HIV disease resulting in TB    </t>
  </si>
  <si>
    <t xml:space="preserve">HIV disease resulting in cancer      </t>
  </si>
  <si>
    <t xml:space="preserve">Other HIV disease, resulting in other diseases or conditions leading to death  </t>
  </si>
  <si>
    <t xml:space="preserve">Non-natural causes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</si>
  <si>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</si>
  <si>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</si>
  <si>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</si>
  <si>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</si>
  <si>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</si>
  <si>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</si>
  <si>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</si>
  <si>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</si>
  <si>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</si>
  <si>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</si>
  <si>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</si>
  <si>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</si>
  <si>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</si>
  <si>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</si>
  <si>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</si>
  <si>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</si>
  <si>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</si>
  <si>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</si>
  <si>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</si>
  <si>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</si>
  <si>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</si>
  <si>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</si>
  <si>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</si>
  <si>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</si>
  <si>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</si>
  <si>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</si>
  <si>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</si>
  <si>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</si>
  <si>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</si>
  <si>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</si>
  <si>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</si>
  <si>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</si>
  <si>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</si>
  <si>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</si>
  <si>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</si>
  <si>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</si>
  <si>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</si>
  <si>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</si>
  <si>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</si>
  <si>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</si>
  <si>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</si>
  <si>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</si>
  <si>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</si>
  <si>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Nakuru Provincial General Hospital (PGH)</t>
  </si>
  <si>
    <t>15288</t>
  </si>
  <si>
    <t>Nakuru West</t>
  </si>
  <si>
    <t>Nakuru</t>
  </si>
  <si>
    <t>10</t>
  </si>
  <si>
    <t>Form 1A  version 3.0.0</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</si>
  <si>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</si>
  <si>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</si>
  <si>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</si>
  <si>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</si>
  <si>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</si>
  <si>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</si>
  <si>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</si>
  <si>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</si>
  <si>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</si>
  <si>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</si>
  <si>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</si>
  <si>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</si>
  <si>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</si>
  <si>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</si>
  <si>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</si>
  <si>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</si>
  <si>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</si>
  <si>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</si>
  <si>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</si>
  <si>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</si>
  <si>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 xml:space="preserve">Currently on ART (All)              </t>
  </si>
  <si>
    <t>F07-05</t>
  </si>
  <si>
    <t>F07-06</t>
  </si>
  <si>
    <t>F07-07</t>
  </si>
  <si>
    <t>F07-08</t>
  </si>
  <si>
    <t>F07-09</t>
  </si>
  <si>
    <t>F07-10</t>
  </si>
  <si>
    <t>1 months of ARVs dispensed to patient</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</si>
  <si>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</si>
  <si>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</si>
  <si>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</si>
  <si>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</si>
  <si>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</si>
  <si>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</si>
  <si>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</si>
  <si>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</si>
  <si>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</si>
  <si>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</si>
  <si>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</si>
  <si>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Currently on ART (All) by Multi-Month Dispensing</t>
  </si>
  <si>
    <t>Currently on ART (All) by Population type</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</si>
  <si>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</si>
  <si>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</si>
  <si>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</si>
  <si>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</si>
  <si>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</si>
  <si>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</si>
  <si>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</si>
  <si>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</si>
  <si>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</si>
  <si>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</si>
  <si>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</si>
  <si>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</si>
  <si>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</si>
  <si>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</si>
  <si>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r>
      <t xml:space="preserve">Tested       </t>
    </r>
    <r>
      <rPr>
        <b/>
        <sz val="50"/>
        <color theme="1"/>
        <rFont val="Bembo"/>
        <family val="1"/>
      </rPr>
      <t xml:space="preserve"> </t>
    </r>
  </si>
  <si>
    <r>
      <t xml:space="preserve">Linked          </t>
    </r>
    <r>
      <rPr>
        <b/>
        <sz val="50"/>
        <color theme="1"/>
        <rFont val="Bembo"/>
        <family val="1"/>
      </rPr>
      <t xml:space="preserve"> </t>
    </r>
  </si>
  <si>
    <r>
      <t xml:space="preserve">Positive        </t>
    </r>
    <r>
      <rPr>
        <b/>
        <sz val="50"/>
        <color theme="1"/>
        <rFont val="Bembo"/>
        <family val="1"/>
      </rPr>
      <t xml:space="preserve"> </t>
    </r>
  </si>
  <si>
    <r>
      <t xml:space="preserve">Tested           </t>
    </r>
    <r>
      <rPr>
        <b/>
        <sz val="50"/>
        <color theme="1"/>
        <rFont val="Bembo"/>
        <family val="1"/>
      </rPr>
      <t xml:space="preserve"> </t>
    </r>
  </si>
  <si>
    <r>
      <t xml:space="preserve">Positive         </t>
    </r>
    <r>
      <rPr>
        <b/>
        <sz val="50"/>
        <color theme="1"/>
        <rFont val="Bembo"/>
        <family val="1"/>
      </rPr>
      <t xml:space="preserve"> </t>
    </r>
  </si>
  <si>
    <r>
      <t xml:space="preserve">Tested             </t>
    </r>
    <r>
      <rPr>
        <b/>
        <sz val="50"/>
        <color theme="1"/>
        <rFont val="Bembo"/>
        <family val="1"/>
      </rPr>
      <t xml:space="preserve"> </t>
    </r>
  </si>
  <si>
    <r>
      <t xml:space="preserve">Directly Assisted                   </t>
    </r>
    <r>
      <rPr>
        <b/>
        <sz val="50"/>
        <color theme="1"/>
        <rFont val="Bembo"/>
        <family val="1"/>
      </rPr>
      <t xml:space="preserve">       </t>
    </r>
  </si>
  <si>
    <r>
      <t xml:space="preserve">Unassisted : Sex partner           </t>
    </r>
    <r>
      <rPr>
        <b/>
        <sz val="50"/>
        <color theme="1"/>
        <rFont val="Bembo"/>
        <family val="1"/>
      </rPr>
      <t xml:space="preserve"> </t>
    </r>
  </si>
  <si>
    <r>
      <t xml:space="preserve">Assessed for HIV risk             </t>
    </r>
    <r>
      <rPr>
        <b/>
        <sz val="50"/>
        <color theme="1"/>
        <rFont val="Bembo"/>
        <family val="1"/>
      </rPr>
      <t xml:space="preserve">   </t>
    </r>
  </si>
  <si>
    <r>
      <t xml:space="preserve">Eligible for PrEP                     </t>
    </r>
    <r>
      <rPr>
        <b/>
        <sz val="50"/>
        <color theme="1"/>
        <rFont val="Bembo"/>
        <family val="1"/>
      </rPr>
      <t xml:space="preserve">  </t>
    </r>
  </si>
  <si>
    <r>
      <t xml:space="preserve">Initiated (new) on PrEP          </t>
    </r>
    <r>
      <rPr>
        <b/>
        <sz val="50"/>
        <color theme="1"/>
        <rFont val="Bembo"/>
        <family val="1"/>
      </rPr>
      <t xml:space="preserve">  </t>
    </r>
  </si>
  <si>
    <r>
      <t xml:space="preserve">Restarting PrEP                        </t>
    </r>
    <r>
      <rPr>
        <b/>
        <sz val="50"/>
        <color theme="1"/>
        <rFont val="Bembo"/>
        <family val="1"/>
      </rPr>
      <t xml:space="preserve"> </t>
    </r>
  </si>
  <si>
    <r>
      <t xml:space="preserve">Diagnosed with STI                  </t>
    </r>
    <r>
      <rPr>
        <b/>
        <sz val="50"/>
        <color theme="1"/>
        <rFont val="Bembo"/>
        <family val="1"/>
      </rPr>
      <t xml:space="preserve"> </t>
    </r>
  </si>
  <si>
    <r>
      <t>Discontinued PrEP</t>
    </r>
    <r>
      <rPr>
        <b/>
        <sz val="50"/>
        <color theme="1"/>
        <rFont val="Bembo"/>
        <family val="1"/>
      </rPr>
      <t xml:space="preserve">                    </t>
    </r>
  </si>
  <si>
    <r>
      <t xml:space="preserve">Referred to other facilities     </t>
    </r>
    <r>
      <rPr>
        <b/>
        <sz val="50"/>
        <color theme="1"/>
        <rFont val="Bembo"/>
        <family val="1"/>
      </rPr>
      <t xml:space="preserve">  </t>
    </r>
  </si>
  <si>
    <r>
      <t>Still on preparation</t>
    </r>
    <r>
      <rPr>
        <b/>
        <sz val="50"/>
        <color theme="1"/>
        <rFont val="Bembo"/>
        <family val="1"/>
      </rPr>
      <t xml:space="preserve">                  </t>
    </r>
  </si>
  <si>
    <r>
      <t xml:space="preserve">Declined                                </t>
    </r>
    <r>
      <rPr>
        <b/>
        <sz val="50"/>
        <color theme="1"/>
        <rFont val="Bembo"/>
        <family val="1"/>
      </rPr>
      <t xml:space="preserve">    </t>
    </r>
  </si>
  <si>
    <r>
      <t>Discordant couples at PMTCT</t>
    </r>
    <r>
      <rPr>
        <b/>
        <sz val="50"/>
        <color theme="1"/>
        <rFont val="Bembo"/>
        <family val="1"/>
      </rPr>
      <t xml:space="preserve">  </t>
    </r>
  </si>
  <si>
    <r>
      <t xml:space="preserve">New on ART (IPT)                     </t>
    </r>
    <r>
      <rPr>
        <b/>
        <sz val="50"/>
        <color theme="1"/>
        <rFont val="Bembo"/>
        <family val="1"/>
      </rPr>
      <t xml:space="preserve"> </t>
    </r>
  </si>
  <si>
    <r>
      <t xml:space="preserve">Already on ART (IPT)                </t>
    </r>
    <r>
      <rPr>
        <b/>
        <sz val="50"/>
        <color theme="1"/>
        <rFont val="Bembo"/>
        <family val="1"/>
      </rPr>
      <t xml:space="preserve"> </t>
    </r>
  </si>
  <si>
    <r>
      <t xml:space="preserve">New on ART (IPT)                    </t>
    </r>
    <r>
      <rPr>
        <b/>
        <sz val="50"/>
        <color theme="1"/>
        <rFont val="Bembo"/>
        <family val="1"/>
      </rPr>
      <t xml:space="preserve">  </t>
    </r>
  </si>
  <si>
    <r>
      <t xml:space="preserve">Previously on ART                   </t>
    </r>
    <r>
      <rPr>
        <b/>
        <sz val="50"/>
        <rFont val="Bembo"/>
        <family val="1"/>
      </rPr>
      <t xml:space="preserve">  </t>
    </r>
  </si>
  <si>
    <r>
      <t xml:space="preserve">Previously on ART                     </t>
    </r>
    <r>
      <rPr>
        <b/>
        <sz val="50"/>
        <rFont val="Bembo"/>
        <family val="1"/>
      </rPr>
      <t xml:space="preserve"> </t>
    </r>
  </si>
  <si>
    <r>
      <t xml:space="preserve">Negative                                  </t>
    </r>
    <r>
      <rPr>
        <b/>
        <sz val="50"/>
        <color theme="1"/>
        <rFont val="Bembo"/>
        <family val="1"/>
      </rPr>
      <t xml:space="preserve"> </t>
    </r>
  </si>
  <si>
    <r>
      <t xml:space="preserve">Suspected cancer                    </t>
    </r>
    <r>
      <rPr>
        <b/>
        <sz val="50"/>
        <color theme="1"/>
        <rFont val="Bembo"/>
        <family val="1"/>
      </rPr>
      <t xml:space="preserve"> </t>
    </r>
  </si>
  <si>
    <r>
      <t xml:space="preserve">Cryotherapy                            </t>
    </r>
    <r>
      <rPr>
        <b/>
        <sz val="50"/>
        <color theme="1"/>
        <rFont val="Bembo"/>
        <family val="1"/>
      </rPr>
      <t xml:space="preserve"> </t>
    </r>
  </si>
  <si>
    <r>
      <t xml:space="preserve">LEEP                                         </t>
    </r>
    <r>
      <rPr>
        <b/>
        <sz val="50"/>
        <color theme="1"/>
        <rFont val="Bembo"/>
        <family val="1"/>
      </rPr>
      <t xml:space="preserve"> </t>
    </r>
  </si>
  <si>
    <r>
      <t>Thermocoagulation</t>
    </r>
    <r>
      <rPr>
        <b/>
        <sz val="50"/>
        <color theme="1"/>
        <rFont val="Bembo"/>
        <family val="1"/>
      </rPr>
      <t xml:space="preserve">                 </t>
    </r>
  </si>
  <si>
    <r>
      <t xml:space="preserve">Positive                                   </t>
    </r>
    <r>
      <rPr>
        <b/>
        <sz val="50"/>
        <color theme="1"/>
        <rFont val="Bembo"/>
        <family val="1"/>
      </rPr>
      <t xml:space="preserve">  </t>
    </r>
  </si>
  <si>
    <r>
      <t xml:space="preserve">Negative                                 </t>
    </r>
    <r>
      <rPr>
        <b/>
        <sz val="50"/>
        <color theme="1"/>
        <rFont val="Bembo"/>
        <family val="1"/>
      </rPr>
      <t xml:space="preserve">  </t>
    </r>
  </si>
  <si>
    <r>
      <t>Initiated PEP</t>
    </r>
    <r>
      <rPr>
        <b/>
        <sz val="50"/>
        <color theme="1"/>
        <rFont val="Bembo"/>
        <family val="1"/>
      </rPr>
      <t xml:space="preserve">                            </t>
    </r>
  </si>
  <si>
    <r>
      <t xml:space="preserve">Rape survivors                        </t>
    </r>
    <r>
      <rPr>
        <b/>
        <sz val="50"/>
        <color theme="1"/>
        <rFont val="Bembo"/>
        <family val="1"/>
      </rPr>
      <t xml:space="preserve"> </t>
    </r>
  </si>
  <si>
    <r>
      <t xml:space="preserve">Screened for STI                  </t>
    </r>
    <r>
      <rPr>
        <b/>
        <sz val="50"/>
        <color theme="1"/>
        <rFont val="Bembo"/>
        <family val="1"/>
      </rPr>
      <t xml:space="preserve">    </t>
    </r>
  </si>
  <si>
    <r>
      <t xml:space="preserve">Treated for STI                       </t>
    </r>
    <r>
      <rPr>
        <b/>
        <sz val="50"/>
        <color theme="1"/>
        <rFont val="Bembo"/>
        <family val="1"/>
      </rPr>
      <t xml:space="preserve"> </t>
    </r>
  </si>
  <si>
    <r>
      <t>Tested for HIV</t>
    </r>
    <r>
      <rPr>
        <b/>
        <sz val="50"/>
        <color theme="1"/>
        <rFont val="Bembo"/>
        <family val="1"/>
      </rPr>
      <t xml:space="preserve">                         </t>
    </r>
  </si>
  <si>
    <r>
      <t>HIV positive at 1</t>
    </r>
    <r>
      <rPr>
        <vertAlign val="superscript"/>
        <sz val="50"/>
        <color theme="1"/>
        <rFont val="Bembo"/>
        <family val="1"/>
      </rPr>
      <t>st</t>
    </r>
    <r>
      <rPr>
        <sz val="50"/>
        <color theme="1"/>
        <rFont val="Bembo"/>
        <family val="1"/>
      </rPr>
      <t xml:space="preserve"> visit           </t>
    </r>
  </si>
  <si>
    <r>
      <t xml:space="preserve">No. seroconverted </t>
    </r>
    <r>
      <rPr>
        <b/>
        <sz val="50"/>
        <color theme="1"/>
        <rFont val="Bembo"/>
        <family val="1"/>
      </rPr>
      <t xml:space="preserve"> </t>
    </r>
  </si>
  <si>
    <r>
      <t xml:space="preserve">No. pregnant </t>
    </r>
    <r>
      <rPr>
        <b/>
        <sz val="50"/>
        <color theme="1"/>
        <rFont val="Bembo"/>
        <family val="1"/>
      </rPr>
      <t xml:space="preserve"> </t>
    </r>
  </si>
  <si>
    <r>
      <t xml:space="preserve">New ANC clients                </t>
    </r>
    <r>
      <rPr>
        <b/>
        <sz val="50"/>
        <rFont val="Bembo"/>
        <family val="1"/>
      </rPr>
      <t xml:space="preserve">       </t>
    </r>
  </si>
  <si>
    <r>
      <t>Known Positive at 1</t>
    </r>
    <r>
      <rPr>
        <vertAlign val="superscript"/>
        <sz val="50"/>
        <color theme="1"/>
        <rFont val="Bembo"/>
        <family val="1"/>
      </rPr>
      <t>st</t>
    </r>
    <r>
      <rPr>
        <sz val="50"/>
        <color theme="1"/>
        <rFont val="Bembo"/>
        <family val="1"/>
      </rPr>
      <t xml:space="preserve"> ANC        </t>
    </r>
  </si>
  <si>
    <r>
      <t>Initial test at ANC 1</t>
    </r>
    <r>
      <rPr>
        <b/>
        <sz val="50"/>
        <color theme="1"/>
        <rFont val="Bembo"/>
        <family val="1"/>
      </rPr>
      <t xml:space="preserve">                  </t>
    </r>
  </si>
  <si>
    <r>
      <t xml:space="preserve">Initial test at ANC2                  </t>
    </r>
    <r>
      <rPr>
        <b/>
        <sz val="50"/>
        <color theme="1"/>
        <rFont val="Bembo"/>
        <family val="1"/>
      </rPr>
      <t xml:space="preserve"> </t>
    </r>
  </si>
  <si>
    <r>
      <t>PositIve result at L&amp;D</t>
    </r>
    <r>
      <rPr>
        <b/>
        <sz val="50"/>
        <color theme="1"/>
        <rFont val="Bembo"/>
        <family val="1"/>
      </rPr>
      <t xml:space="preserve">                </t>
    </r>
  </si>
  <si>
    <r>
      <t xml:space="preserve">Positive at PNC &lt;6wks           </t>
    </r>
    <r>
      <rPr>
        <b/>
        <sz val="50"/>
        <color theme="1"/>
        <rFont val="Bembo"/>
        <family val="1"/>
      </rPr>
      <t xml:space="preserve">     </t>
    </r>
  </si>
  <si>
    <r>
      <t>Male partners tested for HIV at ANC</t>
    </r>
    <r>
      <rPr>
        <b/>
        <sz val="50"/>
        <color theme="1"/>
        <rFont val="Bembo"/>
        <family val="1"/>
      </rPr>
      <t xml:space="preserve">  </t>
    </r>
  </si>
  <si>
    <r>
      <t>On HAART at 1</t>
    </r>
    <r>
      <rPr>
        <vertAlign val="superscript"/>
        <sz val="50"/>
        <color theme="1"/>
        <rFont val="Bembo"/>
        <family val="1"/>
      </rPr>
      <t>st</t>
    </r>
    <r>
      <rPr>
        <sz val="50"/>
        <color theme="1"/>
        <rFont val="Bembo"/>
        <family val="1"/>
      </rPr>
      <t xml:space="preserve"> ANC                 </t>
    </r>
  </si>
  <si>
    <r>
      <t>Start HAART_L&amp;D</t>
    </r>
    <r>
      <rPr>
        <b/>
        <sz val="50"/>
        <color theme="1"/>
        <rFont val="Bembo"/>
        <family val="1"/>
      </rPr>
      <t xml:space="preserve">                       </t>
    </r>
  </si>
  <si>
    <r>
      <t xml:space="preserve">Start HAART_PNC &lt; 6wks         </t>
    </r>
    <r>
      <rPr>
        <b/>
        <sz val="50"/>
        <color theme="1"/>
        <rFont val="Bembo"/>
        <family val="1"/>
      </rPr>
      <t xml:space="preserve"> </t>
    </r>
  </si>
  <si>
    <r>
      <t xml:space="preserve">Current on ART (PMTCT)       </t>
    </r>
    <r>
      <rPr>
        <b/>
        <sz val="50"/>
        <color theme="1"/>
        <rFont val="Bembo"/>
        <family val="1"/>
      </rPr>
      <t xml:space="preserve">    </t>
    </r>
  </si>
  <si>
    <r>
      <t>Infant Prophylaxis_PNC&lt; 6wks</t>
    </r>
    <r>
      <rPr>
        <b/>
        <sz val="50"/>
        <color theme="1"/>
        <rFont val="Bembo"/>
        <family val="1"/>
      </rPr>
      <t xml:space="preserve">  </t>
    </r>
  </si>
  <si>
    <r>
      <t xml:space="preserve">Starting ART                              </t>
    </r>
    <r>
      <rPr>
        <b/>
        <sz val="50"/>
        <color theme="1"/>
        <rFont val="Bembo"/>
        <family val="1"/>
      </rPr>
      <t xml:space="preserve"> </t>
    </r>
  </si>
  <si>
    <r>
      <t>Breastfeeding at initiation of ART</t>
    </r>
    <r>
      <rPr>
        <i/>
        <sz val="50"/>
        <color theme="0"/>
        <rFont val="Bembo"/>
        <family val="1"/>
      </rPr>
      <t xml:space="preserve">   </t>
    </r>
  </si>
  <si>
    <r>
      <t xml:space="preserve">Currently on ART (All)             </t>
    </r>
    <r>
      <rPr>
        <b/>
        <sz val="50"/>
        <color theme="1"/>
        <rFont val="Bembo"/>
        <family val="1"/>
      </rPr>
      <t xml:space="preserve"> </t>
    </r>
  </si>
  <si>
    <r>
      <t>Screened for TB</t>
    </r>
    <r>
      <rPr>
        <b/>
        <sz val="50"/>
        <color theme="1"/>
        <rFont val="Bembo"/>
        <family val="1"/>
      </rPr>
      <t xml:space="preserve">                        </t>
    </r>
  </si>
  <si>
    <r>
      <t xml:space="preserve">Cause of  death (COD) </t>
    </r>
    <r>
      <rPr>
        <b/>
        <i/>
        <sz val="50"/>
        <color theme="1"/>
        <rFont val="Bembo"/>
        <family val="1"/>
      </rPr>
      <t>Optional</t>
    </r>
  </si>
  <si>
    <r>
      <t xml:space="preserve">Unknown Cause        </t>
    </r>
    <r>
      <rPr>
        <b/>
        <sz val="50"/>
        <color theme="1"/>
        <rFont val="Bembo"/>
        <family val="1"/>
      </rPr>
      <t xml:space="preserve"> </t>
    </r>
  </si>
  <si>
    <t>Currently on ART (All) 
by Population type</t>
  </si>
  <si>
    <t>Currently on ART (All)
by Multi-Month Dispensing</t>
  </si>
  <si>
    <r>
      <t>Infant Prophylaxis</t>
    </r>
    <r>
      <rPr>
        <i/>
        <sz val="50"/>
        <color theme="1"/>
        <rFont val="Bembo"/>
        <family val="1"/>
      </rPr>
      <t xml:space="preserve"> 
(use  mother's age for reporting)</t>
    </r>
  </si>
  <si>
    <t>Completed IPT
(those that started IPT 6 months ago)</t>
  </si>
  <si>
    <t xml:space="preserve">PITC-Pediatric 
(&lt;5 Yrs) </t>
  </si>
  <si>
    <t>Initiated on IPT 
(6 months ago)</t>
  </si>
  <si>
    <t>F07-17</t>
  </si>
  <si>
    <t>1 month of ARVs dispensed to patient</t>
  </si>
  <si>
    <r>
      <t xml:space="preserve">Positive result _ other ANC test  </t>
    </r>
    <r>
      <rPr>
        <b/>
        <sz val="50"/>
        <color theme="1"/>
        <rFont val="Bembo"/>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</si>
</sst>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7"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sz val="60"/>
      <color theme="1"/>
      <name val="Calibri"/>
      <family val="2"/>
      <scheme val="minor"/>
    </font>
    <font>
      <sz val="55"/>
      <color theme="1"/>
      <name val="Calibri"/>
      <family val="2"/>
      <scheme val="minor"/>
    </font>
    <font>
      <sz val="50"/>
      <color theme="1"/>
      <name val="Calibri"/>
      <family val="2"/>
      <scheme val="minor"/>
    </font>
    <font>
      <b/>
      <sz val="50"/>
      <color theme="1"/>
      <name val="Calibri"/>
      <family val="2"/>
      <scheme val="minor"/>
    </font>
    <font>
      <sz val="72"/>
      <color theme="1"/>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sz val="11"/>
      <color rgb="FF9C5700"/>
      <name val="Calibri"/>
      <family val="2"/>
      <scheme val="minor"/>
    </font>
    <font>
      <sz val="8"/>
      <name val="Calibri"/>
      <family val="2"/>
      <scheme val="minor"/>
    </font>
    <font>
      <sz val="22"/>
      <color rgb="FF7030A0"/>
      <name val="Calibri"/>
      <family val="2"/>
      <scheme val="minor"/>
    </font>
    <font>
      <b/>
      <sz val="55"/>
      <color theme="1"/>
      <name val="Bembo"/>
      <family val="1"/>
    </font>
    <font>
      <b/>
      <sz val="102"/>
      <color rgb="FFFF0000"/>
      <name val="Bembo"/>
      <family val="1"/>
    </font>
    <font>
      <b/>
      <sz val="72"/>
      <color theme="1"/>
      <name val="Bembo"/>
      <family val="1"/>
    </font>
    <font>
      <b/>
      <sz val="26"/>
      <color theme="1"/>
      <name val="Bembo"/>
      <family val="1"/>
    </font>
    <font>
      <b/>
      <sz val="36"/>
      <color theme="1"/>
      <name val="Bembo"/>
      <family val="1"/>
    </font>
    <font>
      <b/>
      <sz val="55"/>
      <name val="Bembo"/>
      <family val="1"/>
    </font>
    <font>
      <b/>
      <sz val="48"/>
      <color theme="1"/>
      <name val="Bembo"/>
      <family val="1"/>
    </font>
    <font>
      <sz val="50"/>
      <color theme="1"/>
      <name val="Bembo"/>
      <family val="1"/>
    </font>
    <font>
      <b/>
      <sz val="50"/>
      <color theme="1"/>
      <name val="Bembo"/>
      <family val="1"/>
    </font>
    <font>
      <sz val="36"/>
      <color theme="1"/>
      <name val="Bembo"/>
      <family val="1"/>
    </font>
    <font>
      <sz val="36"/>
      <color theme="0"/>
      <name val="Bembo"/>
      <family val="1"/>
    </font>
    <font>
      <sz val="36"/>
      <color rgb="FFFF0000"/>
      <name val="Bembo"/>
      <family val="1"/>
    </font>
    <font>
      <sz val="55"/>
      <color rgb="FFFF0000"/>
      <name val="Bembo"/>
      <family val="1"/>
    </font>
    <font>
      <sz val="33"/>
      <color theme="1"/>
      <name val="Bembo"/>
      <family val="1"/>
    </font>
    <font>
      <sz val="50"/>
      <name val="Bembo"/>
      <family val="1"/>
    </font>
    <font>
      <b/>
      <sz val="50"/>
      <name val="Bembo"/>
      <family val="1"/>
    </font>
    <font>
      <vertAlign val="superscript"/>
      <sz val="50"/>
      <color theme="1"/>
      <name val="Bembo"/>
      <family val="1"/>
    </font>
    <font>
      <b/>
      <sz val="36"/>
      <color theme="0"/>
      <name val="Bembo"/>
      <family val="1"/>
    </font>
    <font>
      <i/>
      <sz val="50"/>
      <color theme="1"/>
      <name val="Bembo"/>
      <family val="1"/>
    </font>
    <font>
      <i/>
      <sz val="50"/>
      <color theme="0"/>
      <name val="Bembo"/>
      <family val="1"/>
    </font>
    <font>
      <sz val="36"/>
      <color theme="4" tint="-0.499984740745262"/>
      <name val="Bembo"/>
      <family val="1"/>
    </font>
    <font>
      <b/>
      <i/>
      <sz val="50"/>
      <color theme="1"/>
      <name val="Bembo"/>
      <family val="1"/>
    </font>
    <font>
      <sz val="48"/>
      <color theme="1"/>
      <name val="Bembo"/>
      <family val="1"/>
    </font>
    <font>
      <sz val="48"/>
      <color theme="0"/>
      <name val="Bembo"/>
      <family val="1"/>
    </font>
    <font>
      <b/>
      <sz val="48"/>
      <name val="Bembo"/>
      <family val="1"/>
    </font>
    <font>
      <b/>
      <sz val="60"/>
      <color rgb="FFFF0000"/>
      <name val="Bembo"/>
      <family val="1"/>
    </font>
    <font>
      <b/>
      <sz val="72"/>
      <color rgb="FFFF0000"/>
      <name val="Bembo"/>
      <family val="1"/>
    </font>
    <font>
      <b/>
      <sz val="72"/>
      <color rgb="FF7030A0"/>
      <name val="Bembo"/>
      <family val="1"/>
    </font>
    <font>
      <sz val="55"/>
      <color theme="1"/>
      <name val="Bembo"/>
      <family val="1"/>
    </font>
    <font>
      <i/>
      <sz val="48"/>
      <color rgb="FFFF0000"/>
      <name val="Bembo"/>
      <family val="1"/>
    </font>
    <font>
      <b/>
      <sz val="50"/>
      <color rgb="FFFF0000"/>
      <name val="Bembo"/>
      <family val="1"/>
    </font>
    <font>
      <b/>
      <sz val="36"/>
      <color theme="0" tint="-4.9989318521683403E-2"/>
      <name val="Bembo"/>
      <family val="1"/>
    </font>
  </fonts>
  <fills count="13">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1" fillId="0" borderId="0" applyNumberFormat="0" applyFont="0" applyFill="0" applyBorder="0" applyAlignment="0" applyProtection="0"/>
    <xf numFmtId="0" fontId="22" fillId="12" borderId="0" applyNumberFormat="0" applyBorder="0" applyAlignment="0" applyProtection="0"/>
  </cellStyleXfs>
  <cellXfs count="292">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2" fillId="0" borderId="0" xfId="0" applyFont="1" applyAlignment="1">
      <alignment vertical="center"/>
    </xf>
    <xf numFmtId="0" fontId="12" fillId="5" borderId="0" xfId="0" applyFont="1" applyFill="1"/>
    <xf numFmtId="0" fontId="14" fillId="0" borderId="0" xfId="0" applyFont="1"/>
    <xf numFmtId="0" fontId="13" fillId="0" borderId="0" xfId="0" applyFont="1"/>
    <xf numFmtId="0" fontId="9" fillId="0" borderId="0" xfId="0" applyFont="1" applyAlignment="1">
      <alignment horizontal="left"/>
    </xf>
    <xf numFmtId="0" fontId="11"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17"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19"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16" fillId="0" borderId="1" xfId="0" applyFont="1" applyBorder="1" applyAlignment="1">
      <alignment horizontal="right" vertical="center" wrapText="1"/>
    </xf>
    <xf numFmtId="0" fontId="16"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9" fillId="0" borderId="0" xfId="0" applyFont="1" applyAlignment="1">
      <alignment horizontal="center" wrapText="1"/>
    </xf>
    <xf numFmtId="0" fontId="7" fillId="0" borderId="0" xfId="0" applyFont="1" applyAlignment="1">
      <alignment horizontal="center" wrapText="1"/>
    </xf>
    <xf numFmtId="0" fontId="6" fillId="0" borderId="0" xfId="0" applyFont="1" applyAlignment="1">
      <alignment wrapText="1"/>
    </xf>
    <xf numFmtId="0" fontId="24" fillId="5" borderId="1" xfId="0" applyFont="1" applyFill="1" applyBorder="1" applyAlignment="1">
      <alignment horizontal="right" vertical="center" wrapText="1"/>
    </xf>
    <xf numFmtId="0" fontId="24" fillId="5" borderId="1" xfId="0" applyFont="1" applyFill="1" applyBorder="1" applyAlignment="1">
      <alignment horizontal="center" vertical="center" wrapText="1"/>
    </xf>
    <xf numFmtId="0" fontId="24" fillId="5" borderId="1" xfId="0" applyFont="1" applyFill="1" applyBorder="1" applyAlignment="1">
      <alignment vertical="top" wrapText="1"/>
    </xf>
    <xf numFmtId="0" fontId="24" fillId="5" borderId="1" xfId="0" applyFont="1" applyFill="1" applyBorder="1" applyAlignment="1">
      <alignment vertical="center" wrapText="1"/>
    </xf>
    <xf numFmtId="0" fontId="2" fillId="0" borderId="1" xfId="0" applyFont="1" applyBorder="1" applyAlignment="1">
      <alignment horizontal="right" vertical="center" wrapText="1"/>
    </xf>
    <xf numFmtId="0" fontId="2" fillId="5" borderId="1" xfId="0" applyFont="1" applyFill="1" applyBorder="1" applyAlignment="1">
      <alignment vertical="center" wrapText="1"/>
    </xf>
    <xf numFmtId="0" fontId="2" fillId="5" borderId="0" xfId="0" applyFont="1" applyFill="1"/>
    <xf numFmtId="0" fontId="24" fillId="0" borderId="6" xfId="0" applyFont="1" applyBorder="1" applyAlignment="1">
      <alignment horizontal="right" vertical="center" wrapText="1"/>
    </xf>
    <xf numFmtId="0" fontId="24" fillId="5" borderId="6" xfId="0" applyFont="1" applyFill="1" applyBorder="1" applyAlignment="1">
      <alignment horizontal="center" vertical="center" wrapText="1"/>
    </xf>
    <xf numFmtId="0" fontId="24" fillId="0" borderId="6" xfId="0" applyFont="1" applyBorder="1" applyAlignment="1">
      <alignment horizontal="right" wrapText="1"/>
    </xf>
    <xf numFmtId="0" fontId="24" fillId="5" borderId="6" xfId="0" applyFont="1" applyFill="1" applyBorder="1" applyAlignment="1">
      <alignment horizontal="center" wrapText="1"/>
    </xf>
    <xf numFmtId="0" fontId="24" fillId="5" borderId="1" xfId="0" applyFont="1" applyFill="1" applyBorder="1" applyAlignment="1">
      <alignment wrapText="1"/>
    </xf>
    <xf numFmtId="0" fontId="3" fillId="5" borderId="0" xfId="0" applyFont="1" applyFill="1" applyAlignment="1"/>
    <xf numFmtId="0" fontId="24" fillId="5" borderId="1" xfId="0" applyFont="1" applyFill="1" applyBorder="1" applyAlignment="1">
      <alignment horizontal="left" vertical="center" wrapText="1"/>
    </xf>
    <xf numFmtId="0" fontId="24" fillId="5" borderId="1" xfId="0" applyFont="1" applyFill="1" applyBorder="1" applyAlignment="1">
      <alignment horizontal="left" wrapText="1"/>
    </xf>
    <xf numFmtId="0" fontId="24" fillId="0" borderId="1" xfId="0" applyFont="1" applyBorder="1" applyAlignment="1">
      <alignment vertical="center" wrapText="1"/>
    </xf>
    <xf numFmtId="0" fontId="24" fillId="0" borderId="1" xfId="0" applyFont="1" applyBorder="1" applyAlignment="1">
      <alignment wrapText="1"/>
    </xf>
    <xf numFmtId="0" fontId="25" fillId="0" borderId="0" xfId="0" applyFont="1" applyAlignment="1">
      <alignment horizontal="left" vertical="center"/>
    </xf>
    <xf numFmtId="0" fontId="27" fillId="0" borderId="0" xfId="0" applyFont="1" applyAlignment="1">
      <alignment horizontal="center" wrapText="1"/>
    </xf>
    <xf numFmtId="0" fontId="28" fillId="0" borderId="0" xfId="0" applyFont="1"/>
    <xf numFmtId="0" fontId="27" fillId="0" borderId="0" xfId="0" applyFont="1"/>
    <xf numFmtId="0" fontId="29" fillId="0" borderId="0" xfId="0" applyFont="1" applyAlignment="1">
      <alignment wrapText="1"/>
    </xf>
    <xf numFmtId="49" fontId="30" fillId="4" borderId="3" xfId="1" applyNumberFormat="1" applyFont="1" applyFill="1" applyBorder="1" applyAlignment="1">
      <alignment horizontal="center" vertical="center"/>
    </xf>
    <xf numFmtId="49" fontId="30" fillId="4" borderId="1" xfId="1" applyNumberFormat="1" applyFont="1" applyFill="1" applyBorder="1" applyAlignment="1">
      <alignment horizontal="center" vertical="center"/>
    </xf>
    <xf numFmtId="0" fontId="32" fillId="0" borderId="1" xfId="0" applyFont="1" applyBorder="1" applyAlignment="1">
      <alignment horizontal="left" vertical="center" wrapText="1"/>
    </xf>
    <xf numFmtId="0" fontId="33" fillId="4" borderId="1" xfId="0" applyFont="1" applyFill="1" applyBorder="1" applyAlignment="1">
      <alignment horizontal="center" vertical="center" wrapText="1"/>
    </xf>
    <xf numFmtId="0" fontId="34" fillId="0" borderId="1" xfId="0" applyFont="1" applyBorder="1" applyAlignment="1" applyProtection="1">
      <alignment horizontal="center" vertical="center"/>
      <protection locked="0"/>
    </xf>
    <xf numFmtId="0" fontId="33" fillId="6" borderId="4" xfId="0" applyFont="1" applyFill="1" applyBorder="1" applyAlignment="1">
      <alignment horizontal="center" vertical="center"/>
    </xf>
    <xf numFmtId="0" fontId="32" fillId="11" borderId="1" xfId="0" applyFont="1" applyFill="1" applyBorder="1" applyAlignment="1">
      <alignment horizontal="left" vertical="top" wrapText="1"/>
    </xf>
    <xf numFmtId="0" fontId="33" fillId="4" borderId="1" xfId="0" applyFont="1" applyFill="1" applyBorder="1" applyAlignment="1">
      <alignment horizontal="center" vertical="center"/>
    </xf>
    <xf numFmtId="0" fontId="29" fillId="2" borderId="4" xfId="0" applyFont="1" applyFill="1" applyBorder="1" applyAlignment="1">
      <alignment horizontal="left" vertical="top" wrapText="1"/>
    </xf>
    <xf numFmtId="0" fontId="32" fillId="0" borderId="1" xfId="0" applyFont="1" applyFill="1" applyBorder="1" applyAlignment="1">
      <alignment horizontal="left" vertical="center" wrapText="1"/>
    </xf>
    <xf numFmtId="0" fontId="35" fillId="8" borderId="1" xfId="0" applyFont="1" applyFill="1" applyBorder="1" applyAlignment="1">
      <alignment horizontal="center" vertical="center"/>
    </xf>
    <xf numFmtId="0" fontId="33" fillId="11" borderId="1" xfId="0" applyFont="1" applyFill="1" applyBorder="1" applyAlignment="1">
      <alignment horizontal="left" vertical="top" wrapText="1"/>
    </xf>
    <xf numFmtId="0" fontId="33" fillId="4" borderId="6" xfId="0" applyFont="1" applyFill="1" applyBorder="1" applyAlignment="1">
      <alignment horizontal="center" vertical="center" wrapText="1"/>
    </xf>
    <xf numFmtId="0" fontId="33" fillId="6" borderId="9" xfId="0" applyFont="1" applyFill="1" applyBorder="1" applyAlignment="1">
      <alignment horizontal="center" vertical="center"/>
    </xf>
    <xf numFmtId="0" fontId="35" fillId="8" borderId="1" xfId="0" applyFont="1" applyFill="1" applyBorder="1" applyAlignment="1">
      <alignment vertical="center" wrapText="1"/>
    </xf>
    <xf numFmtId="0" fontId="34" fillId="0" borderId="3" xfId="0" applyFont="1" applyBorder="1" applyAlignment="1" applyProtection="1">
      <alignment horizontal="center" vertical="center"/>
      <protection locked="0"/>
    </xf>
    <xf numFmtId="0" fontId="34" fillId="2" borderId="4" xfId="0" applyFont="1" applyFill="1" applyBorder="1" applyAlignment="1">
      <alignment horizontal="left" vertical="top" wrapText="1"/>
    </xf>
    <xf numFmtId="0" fontId="32" fillId="0" borderId="6" xfId="0" applyFont="1" applyBorder="1" applyAlignment="1">
      <alignment horizontal="left" vertical="center" wrapText="1"/>
    </xf>
    <xf numFmtId="0" fontId="35" fillId="8" borderId="6" xfId="0" applyFont="1" applyFill="1" applyBorder="1" applyAlignment="1">
      <alignment vertical="center" wrapText="1"/>
    </xf>
    <xf numFmtId="0" fontId="34" fillId="0" borderId="6" xfId="0" applyFont="1" applyBorder="1" applyAlignment="1" applyProtection="1">
      <alignment horizontal="center" vertical="center"/>
      <protection locked="0"/>
    </xf>
    <xf numFmtId="0" fontId="34" fillId="2" borderId="9" xfId="0" applyFont="1" applyFill="1" applyBorder="1" applyAlignment="1">
      <alignment horizontal="left" vertical="top" wrapText="1"/>
    </xf>
    <xf numFmtId="0" fontId="32" fillId="11" borderId="6" xfId="0" applyFont="1" applyFill="1" applyBorder="1" applyAlignment="1">
      <alignment horizontal="left" vertical="top" wrapText="1"/>
    </xf>
    <xf numFmtId="0" fontId="37" fillId="4" borderId="2" xfId="0" applyFont="1" applyFill="1" applyBorder="1" applyAlignment="1">
      <alignment horizontal="center" vertical="center" wrapText="1"/>
    </xf>
    <xf numFmtId="0" fontId="37" fillId="4" borderId="0" xfId="0" applyFont="1" applyFill="1" applyAlignment="1">
      <alignment horizontal="center" vertical="center" wrapText="1"/>
    </xf>
    <xf numFmtId="0" fontId="37" fillId="4" borderId="14" xfId="0" applyFont="1" applyFill="1" applyBorder="1" applyAlignment="1">
      <alignment horizontal="center" vertical="center" wrapText="1"/>
    </xf>
    <xf numFmtId="0" fontId="35" fillId="8" borderId="1" xfId="0" applyFont="1" applyFill="1" applyBorder="1" applyAlignment="1">
      <alignment horizontal="center" vertical="center" wrapText="1"/>
    </xf>
    <xf numFmtId="0" fontId="34" fillId="5" borderId="3" xfId="0" applyFont="1" applyFill="1" applyBorder="1" applyAlignment="1" applyProtection="1">
      <alignment horizontal="center" vertical="center"/>
      <protection locked="0"/>
    </xf>
    <xf numFmtId="0" fontId="34" fillId="5" borderId="1" xfId="0" applyFont="1" applyFill="1" applyBorder="1" applyAlignment="1" applyProtection="1">
      <alignment horizontal="center" vertical="center"/>
      <protection locked="0"/>
    </xf>
    <xf numFmtId="0" fontId="38" fillId="2" borderId="4" xfId="0" applyFont="1" applyFill="1" applyBorder="1" applyAlignment="1">
      <alignment horizontal="left" vertical="top" wrapText="1"/>
    </xf>
    <xf numFmtId="0" fontId="32" fillId="5" borderId="1" xfId="0" applyFont="1" applyFill="1" applyBorder="1" applyAlignment="1">
      <alignment horizontal="left" vertical="center" wrapText="1"/>
    </xf>
    <xf numFmtId="0" fontId="32" fillId="5" borderId="4" xfId="0" applyFont="1" applyFill="1" applyBorder="1" applyAlignment="1" applyProtection="1">
      <alignment horizontal="center" vertical="center"/>
      <protection locked="0"/>
    </xf>
    <xf numFmtId="0" fontId="32" fillId="5" borderId="6" xfId="0" applyFont="1" applyFill="1" applyBorder="1" applyAlignment="1">
      <alignment horizontal="left" vertical="center" wrapText="1"/>
    </xf>
    <xf numFmtId="0" fontId="35" fillId="8" borderId="6" xfId="0" applyFont="1" applyFill="1" applyBorder="1" applyAlignment="1">
      <alignment horizontal="center" vertical="center" wrapText="1"/>
    </xf>
    <xf numFmtId="0" fontId="35" fillId="8" borderId="6" xfId="0" applyFont="1" applyFill="1" applyBorder="1" applyAlignment="1">
      <alignment horizontal="center" vertical="center"/>
    </xf>
    <xf numFmtId="0" fontId="32" fillId="5" borderId="9" xfId="0" applyFont="1" applyFill="1" applyBorder="1" applyAlignment="1" applyProtection="1">
      <alignment horizontal="center" vertical="center"/>
      <protection locked="0"/>
    </xf>
    <xf numFmtId="0" fontId="34" fillId="0" borderId="1" xfId="0" applyFont="1" applyBorder="1" applyAlignment="1" applyProtection="1">
      <alignment horizontal="center" vertical="center" wrapText="1"/>
      <protection locked="0"/>
    </xf>
    <xf numFmtId="0" fontId="39" fillId="5" borderId="1" xfId="0" applyFont="1" applyFill="1" applyBorder="1" applyAlignment="1">
      <alignment horizontal="left" vertical="center" wrapText="1"/>
    </xf>
    <xf numFmtId="0" fontId="40" fillId="4" borderId="1" xfId="0" applyFont="1" applyFill="1" applyBorder="1" applyAlignment="1">
      <alignment horizontal="center" vertical="center" wrapText="1"/>
    </xf>
    <xf numFmtId="0" fontId="39" fillId="5" borderId="6" xfId="0" applyFont="1" applyFill="1" applyBorder="1" applyAlignment="1">
      <alignment horizontal="left" vertical="center" wrapText="1"/>
    </xf>
    <xf numFmtId="0" fontId="40" fillId="4" borderId="6" xfId="0" applyFont="1" applyFill="1" applyBorder="1" applyAlignment="1">
      <alignment horizontal="center" vertical="center" wrapText="1"/>
    </xf>
    <xf numFmtId="0" fontId="34" fillId="5" borderId="6" xfId="0" applyFont="1" applyFill="1" applyBorder="1" applyAlignment="1" applyProtection="1">
      <alignment horizontal="center" vertical="center"/>
      <protection locked="0"/>
    </xf>
    <xf numFmtId="0" fontId="37" fillId="4" borderId="11" xfId="0" applyFont="1" applyFill="1" applyBorder="1" applyAlignment="1">
      <alignment horizontal="center" vertical="center" wrapText="1"/>
    </xf>
    <xf numFmtId="0" fontId="37" fillId="4" borderId="8" xfId="0" applyFont="1" applyFill="1" applyBorder="1" applyAlignment="1">
      <alignment horizontal="center" vertical="center" wrapText="1"/>
    </xf>
    <xf numFmtId="0" fontId="37" fillId="4" borderId="12" xfId="0" applyFont="1" applyFill="1" applyBorder="1" applyAlignment="1">
      <alignment horizontal="center" vertical="center" wrapText="1"/>
    </xf>
    <xf numFmtId="0" fontId="33" fillId="4" borderId="9" xfId="0" applyFont="1" applyFill="1" applyBorder="1" applyAlignment="1">
      <alignment horizontal="center" vertical="center" wrapText="1"/>
    </xf>
    <xf numFmtId="0" fontId="33" fillId="4" borderId="2" xfId="0" applyFont="1" applyFill="1" applyBorder="1" applyAlignment="1">
      <alignment horizontal="center" vertical="center" wrapText="1"/>
    </xf>
    <xf numFmtId="49" fontId="42" fillId="8" borderId="1" xfId="1" applyNumberFormat="1" applyFont="1" applyFill="1" applyBorder="1" applyAlignment="1">
      <alignment vertical="center"/>
    </xf>
    <xf numFmtId="49" fontId="33" fillId="6" borderId="4" xfId="0" applyNumberFormat="1" applyFont="1" applyFill="1" applyBorder="1" applyAlignment="1">
      <alignment horizontal="center" vertical="center"/>
    </xf>
    <xf numFmtId="0" fontId="32" fillId="11" borderId="1" xfId="0" applyFont="1" applyFill="1" applyBorder="1" applyAlignment="1">
      <alignment wrapText="1"/>
    </xf>
    <xf numFmtId="49" fontId="42" fillId="8" borderId="1" xfId="1" applyNumberFormat="1" applyFont="1" applyFill="1" applyBorder="1" applyAlignment="1">
      <alignment horizontal="center" vertical="center"/>
    </xf>
    <xf numFmtId="49" fontId="42" fillId="8" borderId="6" xfId="1" applyNumberFormat="1" applyFont="1" applyFill="1" applyBorder="1" applyAlignment="1">
      <alignment horizontal="center" vertical="center"/>
    </xf>
    <xf numFmtId="49" fontId="33" fillId="6" borderId="9" xfId="0" applyNumberFormat="1" applyFont="1" applyFill="1" applyBorder="1" applyAlignment="1">
      <alignment horizontal="center" vertical="center"/>
    </xf>
    <xf numFmtId="0" fontId="35" fillId="8" borderId="1" xfId="0" applyFont="1" applyFill="1" applyBorder="1" applyAlignment="1">
      <alignment vertical="center"/>
    </xf>
    <xf numFmtId="0" fontId="35" fillId="8" borderId="6" xfId="0" applyFont="1" applyFill="1" applyBorder="1" applyAlignment="1">
      <alignment vertical="center"/>
    </xf>
    <xf numFmtId="0" fontId="43" fillId="0" borderId="1" xfId="0" applyFont="1" applyBorder="1" applyAlignment="1">
      <alignment horizontal="left" vertical="center" wrapText="1"/>
    </xf>
    <xf numFmtId="0" fontId="45" fillId="6" borderId="1" xfId="2" applyFont="1" applyFill="1" applyBorder="1" applyAlignment="1" applyProtection="1">
      <alignment horizontal="center" vertical="center"/>
    </xf>
    <xf numFmtId="0" fontId="32" fillId="11" borderId="2" xfId="0" applyFont="1" applyFill="1" applyBorder="1" applyAlignment="1">
      <alignment horizontal="left" vertical="top" wrapText="1"/>
    </xf>
    <xf numFmtId="0" fontId="27" fillId="7" borderId="8" xfId="0" applyFont="1" applyFill="1" applyBorder="1" applyAlignment="1">
      <alignment horizontal="center" vertical="center" wrapText="1"/>
    </xf>
    <xf numFmtId="0" fontId="27" fillId="9" borderId="1" xfId="0" applyFont="1" applyFill="1" applyBorder="1" applyAlignment="1">
      <alignment horizontal="center" vertical="center"/>
    </xf>
    <xf numFmtId="0" fontId="32" fillId="0" borderId="24" xfId="0" applyFont="1" applyBorder="1" applyAlignment="1">
      <alignment horizontal="left" vertical="center" wrapText="1"/>
    </xf>
    <xf numFmtId="0" fontId="34" fillId="0" borderId="24" xfId="0" applyFont="1" applyBorder="1" applyAlignment="1" applyProtection="1">
      <alignment horizontal="center" vertical="center"/>
      <protection locked="0"/>
    </xf>
    <xf numFmtId="0" fontId="34" fillId="2" borderId="26" xfId="0" applyFont="1" applyFill="1" applyBorder="1" applyAlignment="1">
      <alignment horizontal="left" vertical="top" wrapText="1"/>
    </xf>
    <xf numFmtId="0" fontId="25" fillId="6" borderId="2" xfId="0" applyFont="1" applyFill="1" applyBorder="1" applyAlignment="1">
      <alignment vertical="center"/>
    </xf>
    <xf numFmtId="0" fontId="47" fillId="0" borderId="1" xfId="0" applyFont="1" applyBorder="1" applyAlignment="1" applyProtection="1">
      <alignment horizontal="center" vertical="center"/>
      <protection locked="0"/>
    </xf>
    <xf numFmtId="3" fontId="47" fillId="0" borderId="1" xfId="0" applyNumberFormat="1" applyFont="1" applyBorder="1" applyAlignment="1" applyProtection="1">
      <alignment horizontal="center" vertical="center"/>
      <protection locked="0"/>
    </xf>
    <xf numFmtId="0" fontId="47" fillId="0" borderId="1" xfId="0" applyFont="1" applyFill="1" applyBorder="1" applyAlignment="1" applyProtection="1">
      <alignment horizontal="center" vertical="center"/>
      <protection locked="0"/>
    </xf>
    <xf numFmtId="0" fontId="48" fillId="8" borderId="1" xfId="0" applyFont="1" applyFill="1" applyBorder="1" applyAlignment="1">
      <alignment horizontal="center" vertical="center"/>
    </xf>
    <xf numFmtId="0" fontId="49" fillId="6" borderId="1" xfId="0" applyFont="1" applyFill="1" applyBorder="1" applyAlignment="1">
      <alignment horizontal="center" vertical="center"/>
    </xf>
    <xf numFmtId="0" fontId="49" fillId="6" borderId="6" xfId="0" applyFont="1" applyFill="1" applyBorder="1" applyAlignment="1">
      <alignment horizontal="center"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center" wrapText="1"/>
    </xf>
    <xf numFmtId="0" fontId="33" fillId="6" borderId="4" xfId="0" applyFont="1" applyFill="1" applyBorder="1" applyAlignment="1">
      <alignment horizontal="left" vertical="center"/>
    </xf>
    <xf numFmtId="0" fontId="32" fillId="5" borderId="18" xfId="0" applyFont="1" applyFill="1" applyBorder="1" applyAlignment="1">
      <alignment horizontal="left" vertical="center" wrapText="1"/>
    </xf>
    <xf numFmtId="0" fontId="9" fillId="0" borderId="0" xfId="0" applyFont="1" applyAlignment="1">
      <alignment horizontal="left" vertical="center"/>
    </xf>
    <xf numFmtId="0" fontId="32" fillId="6" borderId="1" xfId="0" applyFont="1" applyFill="1" applyBorder="1" applyAlignment="1">
      <alignment horizontal="left" vertical="center" wrapText="1"/>
    </xf>
    <xf numFmtId="0" fontId="33" fillId="6" borderId="1" xfId="0" applyFont="1" applyFill="1" applyBorder="1" applyAlignment="1">
      <alignment horizontal="left" vertical="center" wrapText="1"/>
    </xf>
    <xf numFmtId="0" fontId="33" fillId="6" borderId="6" xfId="0" applyFont="1" applyFill="1" applyBorder="1" applyAlignment="1">
      <alignment horizontal="left" vertical="center" wrapText="1"/>
    </xf>
    <xf numFmtId="0" fontId="54" fillId="4" borderId="1" xfId="0" applyFont="1" applyFill="1" applyBorder="1" applyAlignment="1">
      <alignment horizontal="left" vertical="center" wrapText="1"/>
    </xf>
    <xf numFmtId="0" fontId="55" fillId="4" borderId="6" xfId="0" applyFont="1" applyFill="1" applyBorder="1" applyAlignment="1">
      <alignment horizontal="center" vertical="center" wrapText="1"/>
    </xf>
    <xf numFmtId="0" fontId="15" fillId="3" borderId="11" xfId="0" applyFont="1" applyFill="1" applyBorder="1" applyAlignment="1">
      <alignment horizontal="left" vertical="center" wrapText="1"/>
    </xf>
    <xf numFmtId="0" fontId="15" fillId="3" borderId="5" xfId="0" applyFont="1" applyFill="1" applyBorder="1" applyAlignment="1">
      <alignment horizontal="left" vertical="center" wrapText="1"/>
    </xf>
    <xf numFmtId="0" fontId="15" fillId="3" borderId="3" xfId="0" applyFon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24" fillId="5" borderId="1" xfId="0" applyFont="1" applyFill="1" applyBorder="1" applyAlignment="1">
      <alignment horizontal="center" vertical="center"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3" xfId="0" applyFont="1" applyFill="1" applyBorder="1" applyAlignment="1">
      <alignment horizontal="left" vertical="center" wrapText="1"/>
    </xf>
    <xf numFmtId="0" fontId="17" fillId="5" borderId="6" xfId="0" applyFont="1" applyFill="1" applyBorder="1" applyAlignment="1">
      <alignment horizontal="left" vertical="center" wrapText="1"/>
    </xf>
    <xf numFmtId="0" fontId="17" fillId="5" borderId="7"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5" borderId="6"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15" fillId="6" borderId="4" xfId="0" applyFont="1" applyFill="1" applyBorder="1" applyAlignment="1">
      <alignment horizontal="left"/>
    </xf>
    <xf numFmtId="0" fontId="15" fillId="6" borderId="5" xfId="0" applyFont="1" applyFill="1" applyBorder="1" applyAlignment="1">
      <alignment horizontal="left"/>
    </xf>
    <xf numFmtId="0" fontId="15" fillId="6" borderId="3" xfId="0" applyFont="1" applyFill="1" applyBorder="1" applyAlignment="1">
      <alignment horizontal="left"/>
    </xf>
    <xf numFmtId="0" fontId="32" fillId="11" borderId="9" xfId="0" applyFont="1" applyFill="1" applyBorder="1" applyAlignment="1">
      <alignment horizontal="center" vertical="top" wrapText="1"/>
    </xf>
    <xf numFmtId="0" fontId="32" fillId="11" borderId="2" xfId="0" applyFont="1" applyFill="1" applyBorder="1" applyAlignment="1">
      <alignment horizontal="center" vertical="top" wrapText="1"/>
    </xf>
    <xf numFmtId="0" fontId="56" fillId="2" borderId="6" xfId="0" applyFont="1" applyFill="1" applyBorder="1" applyAlignment="1">
      <alignment horizontal="left" vertical="center" wrapText="1"/>
    </xf>
    <xf numFmtId="0" fontId="56" fillId="2" borderId="13" xfId="0" applyFont="1" applyFill="1" applyBorder="1" applyAlignment="1">
      <alignment horizontal="left" vertical="center" wrapText="1"/>
    </xf>
    <xf numFmtId="0" fontId="56" fillId="2" borderId="7" xfId="0" applyFont="1" applyFill="1" applyBorder="1" applyAlignment="1">
      <alignment horizontal="left" vertical="center" wrapText="1"/>
    </xf>
    <xf numFmtId="0" fontId="32" fillId="0" borderId="20" xfId="0" applyFont="1" applyBorder="1" applyAlignment="1">
      <alignment horizontal="center" vertical="center" wrapText="1"/>
    </xf>
    <xf numFmtId="0" fontId="32" fillId="0" borderId="22" xfId="0" applyFont="1" applyBorder="1" applyAlignment="1">
      <alignment horizontal="center" vertical="center" wrapText="1"/>
    </xf>
    <xf numFmtId="0" fontId="32" fillId="0" borderId="21" xfId="0" applyFont="1" applyBorder="1" applyAlignment="1">
      <alignment horizontal="center" vertical="center" wrapText="1"/>
    </xf>
    <xf numFmtId="0" fontId="25" fillId="0" borderId="0" xfId="0" applyFont="1" applyAlignment="1">
      <alignment horizontal="center" vertical="center"/>
    </xf>
    <xf numFmtId="0" fontId="25" fillId="0" borderId="14" xfId="0" applyFont="1" applyBorder="1" applyAlignment="1">
      <alignment horizontal="center" vertical="center"/>
    </xf>
    <xf numFmtId="0" fontId="27" fillId="9" borderId="1" xfId="0" applyFont="1" applyFill="1" applyBorder="1" applyAlignment="1">
      <alignment horizontal="center" vertical="center"/>
    </xf>
    <xf numFmtId="49" fontId="30" fillId="4" borderId="11" xfId="1" applyNumberFormat="1" applyFont="1" applyFill="1" applyBorder="1" applyAlignment="1">
      <alignment horizontal="center" vertical="center"/>
    </xf>
    <xf numFmtId="49" fontId="30" fillId="4" borderId="12" xfId="1" applyNumberFormat="1" applyFont="1" applyFill="1" applyBorder="1" applyAlignment="1">
      <alignment horizontal="center" vertical="center"/>
    </xf>
    <xf numFmtId="0" fontId="25" fillId="4" borderId="11" xfId="0" applyFont="1" applyFill="1" applyBorder="1" applyAlignment="1">
      <alignment horizontal="center" vertical="center" wrapText="1"/>
    </xf>
    <xf numFmtId="0" fontId="25" fillId="4" borderId="4"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34" fillId="2" borderId="1" xfId="0" applyFont="1" applyFill="1" applyBorder="1" applyAlignment="1">
      <alignment horizontal="left" vertical="top" wrapText="1"/>
    </xf>
    <xf numFmtId="0" fontId="34" fillId="2" borderId="6" xfId="0" applyFont="1" applyFill="1" applyBorder="1" applyAlignment="1">
      <alignment horizontal="left" vertical="top" wrapText="1"/>
    </xf>
    <xf numFmtId="0" fontId="38" fillId="2" borderId="6" xfId="0" applyFont="1" applyFill="1" applyBorder="1" applyAlignment="1">
      <alignment horizontal="left" vertical="top" wrapText="1"/>
    </xf>
    <xf numFmtId="0" fontId="38" fillId="2" borderId="13" xfId="0" applyFont="1" applyFill="1" applyBorder="1" applyAlignment="1">
      <alignment horizontal="left" vertical="top" wrapText="1"/>
    </xf>
    <xf numFmtId="0" fontId="25" fillId="2" borderId="7" xfId="0" applyFont="1" applyFill="1" applyBorder="1" applyAlignment="1">
      <alignment horizontal="left" vertical="center"/>
    </xf>
    <xf numFmtId="0" fontId="25" fillId="2" borderId="1" xfId="0" applyFont="1" applyFill="1" applyBorder="1" applyAlignment="1">
      <alignment horizontal="left" vertical="center"/>
    </xf>
    <xf numFmtId="0" fontId="25" fillId="6" borderId="0" xfId="0" applyFont="1" applyFill="1" applyAlignment="1">
      <alignment horizontal="center" vertical="center"/>
    </xf>
    <xf numFmtId="0" fontId="25" fillId="6" borderId="11" xfId="0" applyFont="1" applyFill="1" applyBorder="1" applyAlignment="1">
      <alignment horizontal="center" vertical="center"/>
    </xf>
    <xf numFmtId="0" fontId="25" fillId="6" borderId="8" xfId="0" applyFont="1" applyFill="1" applyBorder="1" applyAlignment="1">
      <alignment horizontal="center" vertical="center"/>
    </xf>
    <xf numFmtId="49" fontId="30" fillId="4" borderId="8" xfId="1" applyNumberFormat="1" applyFont="1" applyFill="1" applyBorder="1" applyAlignment="1">
      <alignment horizontal="center" vertical="center"/>
    </xf>
    <xf numFmtId="0" fontId="25" fillId="4" borderId="7" xfId="0" applyFont="1" applyFill="1" applyBorder="1" applyAlignment="1">
      <alignment horizontal="center" vertical="center"/>
    </xf>
    <xf numFmtId="0" fontId="25" fillId="4" borderId="1" xfId="0" applyFont="1" applyFill="1" applyBorder="1" applyAlignment="1">
      <alignment horizontal="center" vertical="center"/>
    </xf>
    <xf numFmtId="0" fontId="34" fillId="2" borderId="13" xfId="0" applyFont="1" applyFill="1" applyBorder="1" applyAlignment="1">
      <alignment horizontal="left" vertical="top" wrapText="1"/>
    </xf>
    <xf numFmtId="0" fontId="34" fillId="2" borderId="6" xfId="0" applyFont="1" applyFill="1" applyBorder="1" applyAlignment="1">
      <alignment horizontal="center" vertical="top" wrapText="1"/>
    </xf>
    <xf numFmtId="0" fontId="34" fillId="2" borderId="13" xfId="0" applyFont="1" applyFill="1" applyBorder="1" applyAlignment="1">
      <alignment horizontal="center" vertical="top" wrapText="1"/>
    </xf>
    <xf numFmtId="0" fontId="34" fillId="2" borderId="7" xfId="0" applyFont="1" applyFill="1" applyBorder="1" applyAlignment="1">
      <alignment horizontal="center" vertical="top" wrapText="1"/>
    </xf>
    <xf numFmtId="0" fontId="32" fillId="5" borderId="20" xfId="0" applyFont="1" applyFill="1" applyBorder="1" applyAlignment="1">
      <alignment horizontal="left" vertical="center" wrapText="1"/>
    </xf>
    <xf numFmtId="0" fontId="32" fillId="5" borderId="22" xfId="0" applyFont="1" applyFill="1" applyBorder="1" applyAlignment="1">
      <alignment horizontal="left" vertical="center" wrapText="1"/>
    </xf>
    <xf numFmtId="0" fontId="32" fillId="0" borderId="20" xfId="0" applyFont="1" applyBorder="1" applyAlignment="1">
      <alignment horizontal="left" vertical="center" wrapText="1"/>
    </xf>
    <xf numFmtId="0" fontId="32" fillId="0" borderId="21" xfId="0" applyFont="1" applyBorder="1" applyAlignment="1">
      <alignment horizontal="left" vertical="center" wrapText="1"/>
    </xf>
    <xf numFmtId="0" fontId="32" fillId="5" borderId="21" xfId="0" applyFont="1" applyFill="1" applyBorder="1" applyAlignment="1">
      <alignment horizontal="left" vertical="center" wrapText="1"/>
    </xf>
    <xf numFmtId="0" fontId="32" fillId="0" borderId="19" xfId="0" applyFont="1" applyBorder="1" applyAlignment="1">
      <alignment horizontal="left" vertical="center" wrapText="1"/>
    </xf>
    <xf numFmtId="0" fontId="32" fillId="5" borderId="6" xfId="0" applyFont="1" applyFill="1" applyBorder="1" applyAlignment="1">
      <alignment horizontal="left" vertical="center" wrapText="1"/>
    </xf>
    <xf numFmtId="0" fontId="32" fillId="5" borderId="13" xfId="0" applyFont="1" applyFill="1" applyBorder="1" applyAlignment="1">
      <alignment horizontal="left" vertical="center" wrapText="1"/>
    </xf>
    <xf numFmtId="49" fontId="30" fillId="4" borderId="4" xfId="1" applyNumberFormat="1" applyFont="1" applyFill="1" applyBorder="1" applyAlignment="1">
      <alignment horizontal="center" vertical="center"/>
    </xf>
    <xf numFmtId="49" fontId="30" fillId="4" borderId="3" xfId="1" applyNumberFormat="1" applyFont="1" applyFill="1" applyBorder="1" applyAlignment="1">
      <alignment horizontal="center" vertical="center"/>
    </xf>
    <xf numFmtId="0" fontId="25" fillId="4" borderId="1" xfId="0" applyFont="1" applyFill="1" applyBorder="1" applyAlignment="1">
      <alignment horizontal="center"/>
    </xf>
    <xf numFmtId="0" fontId="27" fillId="7" borderId="18" xfId="0" applyFont="1" applyFill="1" applyBorder="1" applyAlignment="1">
      <alignment horizontal="center" vertical="center" wrapText="1"/>
    </xf>
    <xf numFmtId="0" fontId="27" fillId="7" borderId="17" xfId="0" applyFont="1" applyFill="1" applyBorder="1" applyAlignment="1">
      <alignment horizontal="center" vertical="center" wrapText="1"/>
    </xf>
    <xf numFmtId="0" fontId="34" fillId="2" borderId="9" xfId="0" applyFont="1" applyFill="1" applyBorder="1" applyAlignment="1">
      <alignment horizontal="left" vertical="top" wrapText="1"/>
    </xf>
    <xf numFmtId="0" fontId="34" fillId="2" borderId="11" xfId="0" applyFont="1" applyFill="1" applyBorder="1" applyAlignment="1">
      <alignment horizontal="left" vertical="top" wrapText="1"/>
    </xf>
    <xf numFmtId="0" fontId="34" fillId="2" borderId="2" xfId="0" applyFont="1" applyFill="1" applyBorder="1" applyAlignment="1">
      <alignment horizontal="left" vertical="top" wrapText="1"/>
    </xf>
    <xf numFmtId="0" fontId="32" fillId="0" borderId="22" xfId="0" applyFont="1" applyBorder="1" applyAlignment="1">
      <alignment horizontal="left" vertical="center" wrapText="1"/>
    </xf>
    <xf numFmtId="0" fontId="32" fillId="0" borderId="23" xfId="0" applyFont="1" applyBorder="1" applyAlignment="1">
      <alignment horizontal="left" vertical="center" wrapText="1"/>
    </xf>
    <xf numFmtId="0" fontId="25" fillId="4" borderId="25" xfId="0" applyFont="1" applyFill="1" applyBorder="1" applyAlignment="1">
      <alignment horizontal="center" vertical="center" wrapText="1"/>
    </xf>
    <xf numFmtId="0" fontId="25" fillId="4" borderId="16" xfId="0" applyFont="1" applyFill="1" applyBorder="1" applyAlignment="1">
      <alignment horizontal="center" vertical="center" wrapText="1"/>
    </xf>
    <xf numFmtId="0" fontId="39" fillId="5" borderId="19" xfId="0" applyFont="1" applyFill="1" applyBorder="1" applyAlignment="1">
      <alignment horizontal="left" vertical="center" wrapText="1"/>
    </xf>
    <xf numFmtId="0" fontId="39" fillId="5" borderId="20" xfId="0" applyFont="1" applyFill="1" applyBorder="1" applyAlignment="1">
      <alignment horizontal="left" vertical="center" wrapText="1"/>
    </xf>
    <xf numFmtId="0" fontId="29" fillId="2" borderId="9" xfId="0" applyFont="1" applyFill="1" applyBorder="1" applyAlignment="1">
      <alignment horizontal="left" vertical="top" wrapText="1"/>
    </xf>
    <xf numFmtId="0" fontId="29" fillId="2" borderId="11" xfId="0" applyFont="1" applyFill="1" applyBorder="1" applyAlignment="1">
      <alignment horizontal="left" vertical="top" wrapText="1"/>
    </xf>
    <xf numFmtId="0" fontId="51" fillId="3" borderId="1" xfId="0" applyFont="1" applyFill="1" applyBorder="1" applyAlignment="1">
      <alignment horizontal="left" vertical="center"/>
    </xf>
    <xf numFmtId="0" fontId="27" fillId="0" borderId="0" xfId="0" applyFont="1" applyAlignment="1">
      <alignment horizontal="left" wrapText="1"/>
    </xf>
    <xf numFmtId="49" fontId="30" fillId="4" borderId="5" xfId="1" applyNumberFormat="1" applyFont="1" applyFill="1" applyBorder="1" applyAlignment="1">
      <alignment horizontal="center" vertical="center"/>
    </xf>
    <xf numFmtId="0" fontId="36" fillId="2" borderId="2" xfId="0" applyFont="1" applyFill="1" applyBorder="1" applyAlignment="1">
      <alignment horizontal="center" vertical="center" wrapText="1"/>
    </xf>
    <xf numFmtId="0" fontId="36" fillId="2" borderId="0" xfId="0" applyFont="1" applyFill="1" applyAlignment="1">
      <alignment horizontal="center" vertical="center" wrapText="1"/>
    </xf>
    <xf numFmtId="0" fontId="36" fillId="2" borderId="14" xfId="0" applyFont="1" applyFill="1" applyBorder="1" applyAlignment="1">
      <alignment horizontal="center" vertical="center" wrapText="1"/>
    </xf>
    <xf numFmtId="0" fontId="36" fillId="2" borderId="11" xfId="0" applyFont="1" applyFill="1" applyBorder="1" applyAlignment="1">
      <alignment horizontal="center" vertical="center" wrapText="1"/>
    </xf>
    <xf numFmtId="0" fontId="36" fillId="2" borderId="8"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52" fillId="0" borderId="4" xfId="0" applyFont="1" applyBorder="1" applyAlignment="1">
      <alignment horizontal="left" wrapText="1"/>
    </xf>
    <xf numFmtId="0" fontId="52" fillId="0" borderId="5" xfId="0" applyFont="1" applyBorder="1" applyAlignment="1">
      <alignment horizontal="left" wrapText="1"/>
    </xf>
    <xf numFmtId="0" fontId="52" fillId="0" borderId="3" xfId="0" applyFont="1" applyBorder="1" applyAlignment="1">
      <alignment horizontal="left" wrapText="1"/>
    </xf>
    <xf numFmtId="0" fontId="33" fillId="6" borderId="20" xfId="0" applyFont="1" applyFill="1" applyBorder="1" applyAlignment="1">
      <alignment horizontal="left" vertical="center" wrapText="1"/>
    </xf>
    <xf numFmtId="0" fontId="33" fillId="6" borderId="22" xfId="0" applyFont="1" applyFill="1" applyBorder="1" applyAlignment="1">
      <alignment horizontal="left" vertical="center" wrapText="1"/>
    </xf>
    <xf numFmtId="0" fontId="26" fillId="10" borderId="2"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27" fillId="0" borderId="0" xfId="0" applyFont="1" applyAlignment="1">
      <alignment horizontal="center" wrapText="1"/>
    </xf>
    <xf numFmtId="0" fontId="32" fillId="0" borderId="15" xfId="0" applyFont="1" applyBorder="1" applyAlignment="1">
      <alignment horizontal="left" vertical="center" wrapText="1"/>
    </xf>
    <xf numFmtId="0" fontId="32" fillId="0" borderId="18" xfId="0" applyFont="1" applyBorder="1" applyAlignment="1">
      <alignment horizontal="left" vertical="center" wrapText="1"/>
    </xf>
    <xf numFmtId="0" fontId="27" fillId="7" borderId="15" xfId="0" applyFont="1" applyFill="1" applyBorder="1" applyAlignment="1">
      <alignment horizontal="center" vertical="center" wrapText="1"/>
    </xf>
    <xf numFmtId="0" fontId="31" fillId="4" borderId="16" xfId="0" applyFont="1" applyFill="1" applyBorder="1" applyAlignment="1">
      <alignment horizontal="center" wrapText="1"/>
    </xf>
    <xf numFmtId="0" fontId="25" fillId="0" borderId="2" xfId="0" applyFont="1" applyBorder="1" applyAlignment="1">
      <alignment horizontal="center" vertical="center" wrapText="1"/>
    </xf>
    <xf numFmtId="0" fontId="25" fillId="0" borderId="14" xfId="0" applyFont="1" applyBorder="1" applyAlignment="1">
      <alignment horizontal="center" vertical="center" wrapText="1"/>
    </xf>
    <xf numFmtId="0" fontId="25" fillId="6" borderId="2" xfId="0" applyFont="1" applyFill="1" applyBorder="1" applyAlignment="1">
      <alignment horizontal="center" vertical="center"/>
    </xf>
    <xf numFmtId="0" fontId="25" fillId="6" borderId="0" xfId="0" applyFont="1" applyFill="1" applyBorder="1" applyAlignment="1">
      <alignment horizontal="center" vertical="center"/>
    </xf>
    <xf numFmtId="0" fontId="29" fillId="2" borderId="2" xfId="0" applyFont="1" applyFill="1" applyBorder="1" applyAlignment="1">
      <alignment horizontal="left" vertical="top" wrapText="1"/>
    </xf>
    <xf numFmtId="0" fontId="29" fillId="2" borderId="1" xfId="0" applyFont="1" applyFill="1" applyBorder="1" applyAlignment="1">
      <alignment horizontal="left" vertical="top" wrapText="1"/>
    </xf>
    <xf numFmtId="0" fontId="32" fillId="11" borderId="2" xfId="0" applyFont="1" applyFill="1" applyBorder="1" applyAlignment="1">
      <alignment horizontal="left" vertical="top" wrapText="1"/>
    </xf>
    <xf numFmtId="0" fontId="38" fillId="2" borderId="9" xfId="0" applyFont="1" applyFill="1" applyBorder="1" applyAlignment="1">
      <alignment horizontal="left" vertical="top" wrapText="1"/>
    </xf>
    <xf numFmtId="0" fontId="38" fillId="2" borderId="11" xfId="0" applyFont="1" applyFill="1" applyBorder="1" applyAlignment="1">
      <alignment horizontal="left" vertical="top" wrapText="1"/>
    </xf>
    <xf numFmtId="0" fontId="53" fillId="5" borderId="10" xfId="0" applyFont="1" applyFill="1" applyBorder="1" applyAlignment="1">
      <alignment horizontal="left" vertical="center" wrapText="1"/>
    </xf>
    <xf numFmtId="0" fontId="53" fillId="5" borderId="14" xfId="0" applyFont="1" applyFill="1" applyBorder="1" applyAlignment="1">
      <alignment horizontal="left" vertical="center" wrapText="1"/>
    </xf>
    <xf numFmtId="0" fontId="53" fillId="5" borderId="12" xfId="0" applyFont="1" applyFill="1" applyBorder="1" applyAlignment="1">
      <alignment horizontal="left" vertical="center" wrapText="1"/>
    </xf>
    <xf numFmtId="0" fontId="32" fillId="0" borderId="1" xfId="0" applyFont="1" applyBorder="1" applyAlignment="1">
      <alignment horizontal="left" vertical="center" wrapText="1"/>
    </xf>
    <xf numFmtId="0" fontId="32" fillId="11" borderId="1" xfId="0" applyFont="1" applyFill="1" applyBorder="1" applyAlignment="1">
      <alignment horizontal="left" vertical="top" wrapText="1"/>
    </xf>
    <xf numFmtId="0" fontId="51" fillId="3" borderId="4" xfId="0" applyFont="1" applyFill="1" applyBorder="1" applyAlignment="1">
      <alignment horizontal="left" vertical="center"/>
    </xf>
    <xf numFmtId="0" fontId="51" fillId="3" borderId="5" xfId="0" applyFont="1" applyFill="1" applyBorder="1" applyAlignment="1">
      <alignment horizontal="left" vertical="center"/>
    </xf>
    <xf numFmtId="0" fontId="51" fillId="3" borderId="3" xfId="0" applyFont="1" applyFill="1" applyBorder="1" applyAlignment="1">
      <alignment horizontal="left" vertical="center"/>
    </xf>
    <xf numFmtId="0" fontId="50" fillId="3" borderId="1" xfId="0" applyFont="1" applyFill="1" applyBorder="1" applyAlignment="1">
      <alignment horizontal="left" vertical="center"/>
    </xf>
    <xf numFmtId="1" fontId="30" fillId="5" borderId="1" xfId="1" applyNumberFormat="1" applyFont="1" applyFill="1" applyBorder="1" applyAlignment="1" applyProtection="1">
      <alignment horizontal="center" vertical="center"/>
      <protection locked="0"/>
    </xf>
    <xf numFmtId="1" fontId="30" fillId="5" borderId="3" xfId="1" applyNumberFormat="1" applyFont="1" applyFill="1" applyBorder="1" applyAlignment="1" applyProtection="1">
      <alignment horizontal="center" vertical="center"/>
      <protection locked="0"/>
    </xf>
  </cellXfs>
  <cellStyles count="3">
    <cellStyle name="Neutral" xfId="2" builtinId="28"/>
    <cellStyle name="Normal" xfId="0" builtinId="0"/>
    <cellStyle name="Normal 3" xfId="1" xr:uid="{931A1C79-423E-4C1D-A52E-ECC68AACDB72}"/>
  </cellStyles>
  <dxfs count="72">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0"/>
      </font>
      <fill>
        <patternFill>
          <bgColor theme="0"/>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2" tint="-9.9948118533890809E-2"/>
      </font>
      <fill>
        <patternFill>
          <bgColor theme="2"/>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71"/>
      <tableStyleElement type="headerRow" dxfId="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59"/>
  <sheetViews>
    <sheetView showGridLines="0" view="pageBreakPreview" topLeftCell="A136" zoomScale="70" zoomScaleNormal="83" zoomScaleSheetLayoutView="70" workbookViewId="0">
      <selection activeCell="B143" sqref="B143:B148"/>
    </sheetView>
  </sheetViews>
  <sheetFormatPr defaultColWidth="9" defaultRowHeight="28.5" x14ac:dyDescent="0.45"/>
  <cols>
    <col min="1" max="1" width="2.42578125" style="16" customWidth="1" collapsed="1"/>
    <col min="2" max="2" width="36.7109375" style="39" customWidth="1" collapsed="1"/>
    <col min="3" max="3" width="49.5703125" style="52" customWidth="1" collapsed="1"/>
    <col min="4" max="4" width="17.140625" style="53" customWidth="1" collapsed="1"/>
    <col min="5" max="5" width="169.42578125" style="54" customWidth="1" collapsed="1"/>
    <col min="6" max="6" width="64.5703125" style="55" customWidth="1" collapsed="1"/>
    <col min="7" max="16384" width="9" style="16" collapsed="1"/>
  </cols>
  <sheetData>
    <row r="1" spans="2:6" x14ac:dyDescent="0.45">
      <c r="B1" s="174" t="s">
        <v>129</v>
      </c>
      <c r="C1" s="175"/>
      <c r="D1" s="175"/>
      <c r="E1" s="175"/>
      <c r="F1" s="175"/>
    </row>
    <row r="2" spans="2:6" s="21" customFormat="1" ht="28.5" customHeight="1" x14ac:dyDescent="0.45">
      <c r="B2" s="56" t="s">
        <v>49</v>
      </c>
      <c r="C2" s="17" t="s">
        <v>50</v>
      </c>
      <c r="D2" s="18" t="s">
        <v>178</v>
      </c>
      <c r="E2" s="19" t="s">
        <v>48</v>
      </c>
      <c r="F2" s="20" t="s">
        <v>157</v>
      </c>
    </row>
    <row r="3" spans="2:6" ht="23.25" customHeight="1" x14ac:dyDescent="0.45">
      <c r="B3" s="192" t="s">
        <v>143</v>
      </c>
      <c r="C3" s="193"/>
      <c r="D3" s="193"/>
      <c r="E3" s="194"/>
      <c r="F3" s="22"/>
    </row>
    <row r="4" spans="2:6" ht="96" customHeight="1" x14ac:dyDescent="0.45">
      <c r="B4" s="166" t="s">
        <v>141</v>
      </c>
      <c r="C4" s="23" t="s">
        <v>179</v>
      </c>
      <c r="D4" s="24" t="s">
        <v>177</v>
      </c>
      <c r="E4" s="25" t="s">
        <v>111</v>
      </c>
      <c r="F4" s="26" t="s">
        <v>447</v>
      </c>
    </row>
    <row r="5" spans="2:6" ht="96" customHeight="1" x14ac:dyDescent="0.45">
      <c r="B5" s="167"/>
      <c r="C5" s="23" t="s">
        <v>180</v>
      </c>
      <c r="D5" s="27" t="s">
        <v>181</v>
      </c>
      <c r="E5" s="25" t="s">
        <v>112</v>
      </c>
      <c r="F5" s="26" t="s">
        <v>448</v>
      </c>
    </row>
    <row r="6" spans="2:6" ht="96" customHeight="1" x14ac:dyDescent="0.45">
      <c r="B6" s="167"/>
      <c r="C6" s="23" t="s">
        <v>182</v>
      </c>
      <c r="D6" s="24" t="s">
        <v>449</v>
      </c>
      <c r="E6" s="25" t="s">
        <v>450</v>
      </c>
      <c r="F6" s="26" t="s">
        <v>451</v>
      </c>
    </row>
    <row r="7" spans="2:6" ht="61.5" customHeight="1" x14ac:dyDescent="0.45">
      <c r="B7" s="167"/>
      <c r="C7" s="23" t="s">
        <v>183</v>
      </c>
      <c r="D7" s="27" t="s">
        <v>184</v>
      </c>
      <c r="E7" s="25" t="s">
        <v>55</v>
      </c>
      <c r="F7" s="26" t="s">
        <v>452</v>
      </c>
    </row>
    <row r="8" spans="2:6" ht="51.6" customHeight="1" x14ac:dyDescent="0.45">
      <c r="B8" s="167"/>
      <c r="C8" s="23" t="s">
        <v>185</v>
      </c>
      <c r="D8" s="27" t="s">
        <v>186</v>
      </c>
      <c r="E8" s="25" t="s">
        <v>187</v>
      </c>
      <c r="F8" s="26" t="s">
        <v>453</v>
      </c>
    </row>
    <row r="9" spans="2:6" ht="73.5" customHeight="1" x14ac:dyDescent="0.45">
      <c r="B9" s="167"/>
      <c r="C9" s="23" t="s">
        <v>189</v>
      </c>
      <c r="D9" s="27" t="s">
        <v>188</v>
      </c>
      <c r="E9" s="25" t="s">
        <v>51</v>
      </c>
      <c r="F9" s="26" t="s">
        <v>503</v>
      </c>
    </row>
    <row r="10" spans="2:6" ht="63.6" customHeight="1" x14ac:dyDescent="0.45">
      <c r="B10" s="167"/>
      <c r="C10" s="23" t="s">
        <v>190</v>
      </c>
      <c r="D10" s="27" t="s">
        <v>191</v>
      </c>
      <c r="E10" s="25" t="s">
        <v>52</v>
      </c>
      <c r="F10" s="26" t="s">
        <v>454</v>
      </c>
    </row>
    <row r="11" spans="2:6" ht="52.5" customHeight="1" x14ac:dyDescent="0.45">
      <c r="B11" s="167"/>
      <c r="C11" s="23" t="s">
        <v>193</v>
      </c>
      <c r="D11" s="27" t="s">
        <v>192</v>
      </c>
      <c r="E11" s="25" t="s">
        <v>53</v>
      </c>
      <c r="F11" s="26" t="s">
        <v>455</v>
      </c>
    </row>
    <row r="12" spans="2:6" ht="44.1" customHeight="1" x14ac:dyDescent="0.45">
      <c r="B12" s="168"/>
      <c r="C12" s="23" t="s">
        <v>194</v>
      </c>
      <c r="D12" s="27" t="s">
        <v>195</v>
      </c>
      <c r="E12" s="25" t="s">
        <v>54</v>
      </c>
      <c r="F12" s="26" t="s">
        <v>196</v>
      </c>
    </row>
    <row r="13" spans="2:6" ht="60.6" customHeight="1" x14ac:dyDescent="0.45">
      <c r="B13" s="26" t="s">
        <v>17</v>
      </c>
      <c r="C13" s="29" t="s">
        <v>198</v>
      </c>
      <c r="D13" s="30" t="s">
        <v>197</v>
      </c>
      <c r="E13" s="25" t="s">
        <v>113</v>
      </c>
      <c r="F13" s="26" t="s">
        <v>456</v>
      </c>
    </row>
    <row r="14" spans="2:6" ht="57.95" customHeight="1" x14ac:dyDescent="0.45">
      <c r="B14" s="26" t="s">
        <v>17</v>
      </c>
      <c r="C14" s="29" t="s">
        <v>189</v>
      </c>
      <c r="D14" s="30" t="s">
        <v>199</v>
      </c>
      <c r="E14" s="25" t="s">
        <v>121</v>
      </c>
      <c r="F14" s="26" t="s">
        <v>456</v>
      </c>
    </row>
    <row r="15" spans="2:6" ht="57.95" customHeight="1" x14ac:dyDescent="0.45">
      <c r="B15" s="26" t="s">
        <v>18</v>
      </c>
      <c r="C15" s="29" t="s">
        <v>198</v>
      </c>
      <c r="D15" s="31" t="s">
        <v>200</v>
      </c>
      <c r="E15" s="25" t="s">
        <v>114</v>
      </c>
      <c r="F15" s="26" t="s">
        <v>456</v>
      </c>
    </row>
    <row r="16" spans="2:6" ht="57.95" customHeight="1" x14ac:dyDescent="0.45">
      <c r="B16" s="26" t="s">
        <v>18</v>
      </c>
      <c r="C16" s="29" t="s">
        <v>189</v>
      </c>
      <c r="D16" s="31" t="s">
        <v>201</v>
      </c>
      <c r="E16" s="25" t="s">
        <v>122</v>
      </c>
      <c r="F16" s="26" t="s">
        <v>456</v>
      </c>
    </row>
    <row r="17" spans="2:6" ht="59.1" customHeight="1" x14ac:dyDescent="0.45">
      <c r="B17" s="26" t="s">
        <v>19</v>
      </c>
      <c r="C17" s="29" t="s">
        <v>198</v>
      </c>
      <c r="D17" s="31" t="s">
        <v>202</v>
      </c>
      <c r="E17" s="25" t="s">
        <v>115</v>
      </c>
      <c r="F17" s="26" t="s">
        <v>456</v>
      </c>
    </row>
    <row r="18" spans="2:6" ht="59.1" customHeight="1" x14ac:dyDescent="0.45">
      <c r="B18" s="26" t="s">
        <v>19</v>
      </c>
      <c r="C18" s="29" t="s">
        <v>189</v>
      </c>
      <c r="D18" s="31" t="s">
        <v>203</v>
      </c>
      <c r="E18" s="25" t="s">
        <v>123</v>
      </c>
      <c r="F18" s="26" t="s">
        <v>456</v>
      </c>
    </row>
    <row r="19" spans="2:6" ht="47.1" customHeight="1" x14ac:dyDescent="0.45">
      <c r="B19" s="26" t="s">
        <v>20</v>
      </c>
      <c r="C19" s="29" t="s">
        <v>198</v>
      </c>
      <c r="D19" s="31" t="s">
        <v>204</v>
      </c>
      <c r="E19" s="25" t="s">
        <v>116</v>
      </c>
      <c r="F19" s="26" t="s">
        <v>456</v>
      </c>
    </row>
    <row r="20" spans="2:6" ht="47.1" customHeight="1" x14ac:dyDescent="0.45">
      <c r="B20" s="26" t="s">
        <v>20</v>
      </c>
      <c r="C20" s="29" t="s">
        <v>205</v>
      </c>
      <c r="D20" s="31" t="s">
        <v>206</v>
      </c>
      <c r="E20" s="25" t="s">
        <v>124</v>
      </c>
      <c r="F20" s="26" t="s">
        <v>456</v>
      </c>
    </row>
    <row r="21" spans="2:6" ht="64.5" customHeight="1" x14ac:dyDescent="0.45">
      <c r="B21" s="26" t="s">
        <v>21</v>
      </c>
      <c r="C21" s="29" t="s">
        <v>198</v>
      </c>
      <c r="D21" s="31" t="s">
        <v>207</v>
      </c>
      <c r="E21" s="25" t="s">
        <v>117</v>
      </c>
      <c r="F21" s="26" t="s">
        <v>456</v>
      </c>
    </row>
    <row r="22" spans="2:6" ht="64.5" customHeight="1" x14ac:dyDescent="0.45">
      <c r="B22" s="26" t="s">
        <v>21</v>
      </c>
      <c r="C22" s="29" t="s">
        <v>189</v>
      </c>
      <c r="D22" s="31" t="s">
        <v>208</v>
      </c>
      <c r="E22" s="25" t="s">
        <v>125</v>
      </c>
      <c r="F22" s="26" t="s">
        <v>456</v>
      </c>
    </row>
    <row r="23" spans="2:6" ht="47.1" customHeight="1" x14ac:dyDescent="0.45">
      <c r="B23" s="26" t="s">
        <v>22</v>
      </c>
      <c r="C23" s="29" t="s">
        <v>198</v>
      </c>
      <c r="D23" s="31" t="s">
        <v>209</v>
      </c>
      <c r="E23" s="25" t="s">
        <v>118</v>
      </c>
      <c r="F23" s="26" t="s">
        <v>456</v>
      </c>
    </row>
    <row r="24" spans="2:6" ht="54.6" customHeight="1" x14ac:dyDescent="0.45">
      <c r="B24" s="26" t="s">
        <v>22</v>
      </c>
      <c r="C24" s="29" t="s">
        <v>189</v>
      </c>
      <c r="D24" s="31" t="s">
        <v>210</v>
      </c>
      <c r="E24" s="25" t="s">
        <v>126</v>
      </c>
      <c r="F24" s="26" t="s">
        <v>456</v>
      </c>
    </row>
    <row r="25" spans="2:6" ht="92.45" customHeight="1" x14ac:dyDescent="0.45">
      <c r="B25" s="26" t="s">
        <v>27</v>
      </c>
      <c r="C25" s="29" t="s">
        <v>198</v>
      </c>
      <c r="D25" s="31" t="s">
        <v>211</v>
      </c>
      <c r="E25" s="25" t="s">
        <v>119</v>
      </c>
      <c r="F25" s="26" t="s">
        <v>456</v>
      </c>
    </row>
    <row r="26" spans="2:6" ht="92.45" customHeight="1" x14ac:dyDescent="0.45">
      <c r="B26" s="26" t="s">
        <v>27</v>
      </c>
      <c r="C26" s="29" t="s">
        <v>189</v>
      </c>
      <c r="D26" s="31" t="s">
        <v>212</v>
      </c>
      <c r="E26" s="25" t="s">
        <v>127</v>
      </c>
      <c r="F26" s="26" t="s">
        <v>456</v>
      </c>
    </row>
    <row r="27" spans="2:6" ht="62.1" customHeight="1" x14ac:dyDescent="0.45">
      <c r="B27" s="26" t="s">
        <v>23</v>
      </c>
      <c r="C27" s="29" t="s">
        <v>213</v>
      </c>
      <c r="D27" s="31" t="s">
        <v>214</v>
      </c>
      <c r="E27" s="25" t="s">
        <v>120</v>
      </c>
      <c r="F27" s="26" t="s">
        <v>456</v>
      </c>
    </row>
    <row r="28" spans="2:6" ht="64.5" customHeight="1" x14ac:dyDescent="0.45">
      <c r="B28" s="26" t="s">
        <v>23</v>
      </c>
      <c r="C28" s="29" t="s">
        <v>205</v>
      </c>
      <c r="D28" s="31" t="s">
        <v>215</v>
      </c>
      <c r="E28" s="25" t="s">
        <v>128</v>
      </c>
      <c r="F28" s="26" t="s">
        <v>456</v>
      </c>
    </row>
    <row r="29" spans="2:6" ht="54.6" customHeight="1" x14ac:dyDescent="0.45">
      <c r="B29" s="26" t="s">
        <v>133</v>
      </c>
      <c r="C29" s="29" t="s">
        <v>198</v>
      </c>
      <c r="D29" s="31" t="s">
        <v>216</v>
      </c>
      <c r="E29" s="32" t="s">
        <v>160</v>
      </c>
      <c r="F29" s="26" t="s">
        <v>456</v>
      </c>
    </row>
    <row r="30" spans="2:6" ht="54.6" customHeight="1" x14ac:dyDescent="0.45">
      <c r="B30" s="26" t="s">
        <v>133</v>
      </c>
      <c r="C30" s="29" t="s">
        <v>205</v>
      </c>
      <c r="D30" s="31" t="s">
        <v>217</v>
      </c>
      <c r="E30" s="32" t="s">
        <v>457</v>
      </c>
      <c r="F30" s="26" t="s">
        <v>456</v>
      </c>
    </row>
    <row r="31" spans="2:6" s="33" customFormat="1" ht="33" customHeight="1" x14ac:dyDescent="0.25">
      <c r="B31" s="169" t="s">
        <v>144</v>
      </c>
      <c r="C31" s="164"/>
      <c r="D31" s="164"/>
      <c r="E31" s="164"/>
      <c r="F31" s="165"/>
    </row>
    <row r="32" spans="2:6" ht="75" customHeight="1" x14ac:dyDescent="0.45">
      <c r="B32" s="170" t="s">
        <v>25</v>
      </c>
      <c r="C32" s="29" t="s">
        <v>218</v>
      </c>
      <c r="D32" s="35" t="s">
        <v>219</v>
      </c>
      <c r="E32" s="25" t="s">
        <v>56</v>
      </c>
      <c r="F32" s="178" t="s">
        <v>227</v>
      </c>
    </row>
    <row r="33" spans="2:6" ht="60" customHeight="1" x14ac:dyDescent="0.45">
      <c r="B33" s="171"/>
      <c r="C33" s="29" t="s">
        <v>220</v>
      </c>
      <c r="D33" s="35" t="s">
        <v>221</v>
      </c>
      <c r="E33" s="25" t="s">
        <v>142</v>
      </c>
      <c r="F33" s="179"/>
    </row>
    <row r="34" spans="2:6" ht="39.4" customHeight="1" x14ac:dyDescent="0.45">
      <c r="B34" s="171"/>
      <c r="C34" s="29" t="s">
        <v>225</v>
      </c>
      <c r="D34" s="35" t="s">
        <v>222</v>
      </c>
      <c r="E34" s="25" t="s">
        <v>57</v>
      </c>
      <c r="F34" s="179"/>
    </row>
    <row r="35" spans="2:6" ht="57.4" customHeight="1" x14ac:dyDescent="0.45">
      <c r="B35" s="171"/>
      <c r="C35" s="29" t="s">
        <v>226</v>
      </c>
      <c r="D35" s="35" t="s">
        <v>223</v>
      </c>
      <c r="E35" s="25" t="s">
        <v>58</v>
      </c>
      <c r="F35" s="179"/>
    </row>
    <row r="36" spans="2:6" ht="72.95" customHeight="1" x14ac:dyDescent="0.45">
      <c r="B36" s="172"/>
      <c r="C36" s="29" t="s">
        <v>228</v>
      </c>
      <c r="D36" s="35" t="s">
        <v>224</v>
      </c>
      <c r="E36" s="25" t="s">
        <v>59</v>
      </c>
      <c r="F36" s="180"/>
    </row>
    <row r="37" spans="2:6" ht="33" customHeight="1" x14ac:dyDescent="0.45">
      <c r="B37" s="181" t="s">
        <v>164</v>
      </c>
      <c r="C37" s="182"/>
      <c r="D37" s="182"/>
      <c r="E37" s="182"/>
      <c r="F37" s="183"/>
    </row>
    <row r="38" spans="2:6" ht="65.45" customHeight="1" x14ac:dyDescent="0.45">
      <c r="B38" s="170" t="s">
        <v>30</v>
      </c>
      <c r="C38" s="29" t="s">
        <v>458</v>
      </c>
      <c r="D38" s="38" t="s">
        <v>232</v>
      </c>
      <c r="E38" s="25" t="s">
        <v>61</v>
      </c>
      <c r="F38" s="26" t="s">
        <v>258</v>
      </c>
    </row>
    <row r="39" spans="2:6" ht="122.1" customHeight="1" x14ac:dyDescent="0.45">
      <c r="B39" s="171"/>
      <c r="C39" s="29" t="s">
        <v>459</v>
      </c>
      <c r="D39" s="38" t="s">
        <v>233</v>
      </c>
      <c r="E39" s="25" t="s">
        <v>60</v>
      </c>
      <c r="F39" s="26" t="s">
        <v>259</v>
      </c>
    </row>
    <row r="40" spans="2:6" ht="60.6" customHeight="1" x14ac:dyDescent="0.45">
      <c r="B40" s="171"/>
      <c r="C40" s="29" t="s">
        <v>460</v>
      </c>
      <c r="D40" s="38" t="s">
        <v>234</v>
      </c>
      <c r="E40" s="25" t="s">
        <v>140</v>
      </c>
      <c r="F40" s="26" t="s">
        <v>260</v>
      </c>
    </row>
    <row r="41" spans="2:6" ht="63" customHeight="1" x14ac:dyDescent="0.45">
      <c r="B41" s="171"/>
      <c r="C41" s="29" t="s">
        <v>235</v>
      </c>
      <c r="D41" s="38" t="s">
        <v>236</v>
      </c>
      <c r="E41" s="25" t="s">
        <v>62</v>
      </c>
      <c r="F41" s="26" t="s">
        <v>261</v>
      </c>
    </row>
    <row r="42" spans="2:6" ht="67.5" customHeight="1" x14ac:dyDescent="0.45">
      <c r="B42" s="171"/>
      <c r="C42" s="29" t="s">
        <v>461</v>
      </c>
      <c r="D42" s="38" t="s">
        <v>237</v>
      </c>
      <c r="E42" s="25" t="s">
        <v>63</v>
      </c>
      <c r="F42" s="26" t="s">
        <v>262</v>
      </c>
    </row>
    <row r="43" spans="2:6" ht="69.599999999999994" customHeight="1" x14ac:dyDescent="0.45">
      <c r="B43" s="170" t="s">
        <v>37</v>
      </c>
      <c r="C43" s="29" t="s">
        <v>238</v>
      </c>
      <c r="D43" s="38" t="s">
        <v>239</v>
      </c>
      <c r="E43" s="25" t="s">
        <v>64</v>
      </c>
      <c r="F43" s="26" t="s">
        <v>262</v>
      </c>
    </row>
    <row r="44" spans="2:6" ht="69" customHeight="1" x14ac:dyDescent="0.45">
      <c r="B44" s="171"/>
      <c r="C44" s="29" t="s">
        <v>240</v>
      </c>
      <c r="D44" s="38" t="s">
        <v>241</v>
      </c>
      <c r="E44" s="25" t="s">
        <v>65</v>
      </c>
      <c r="F44" s="26" t="s">
        <v>262</v>
      </c>
    </row>
    <row r="45" spans="2:6" ht="68.45" customHeight="1" x14ac:dyDescent="0.45">
      <c r="B45" s="172"/>
      <c r="C45" s="29" t="s">
        <v>242</v>
      </c>
      <c r="D45" s="38" t="s">
        <v>243</v>
      </c>
      <c r="E45" s="25" t="s">
        <v>66</v>
      </c>
      <c r="F45" s="26" t="s">
        <v>266</v>
      </c>
    </row>
    <row r="46" spans="2:6" ht="47.45" customHeight="1" x14ac:dyDescent="0.45">
      <c r="B46" s="34" t="s">
        <v>26</v>
      </c>
      <c r="C46" s="29" t="s">
        <v>462</v>
      </c>
      <c r="D46" s="38" t="s">
        <v>244</v>
      </c>
      <c r="E46" s="25" t="s">
        <v>67</v>
      </c>
      <c r="F46" s="26" t="s">
        <v>263</v>
      </c>
    </row>
    <row r="47" spans="2:6" ht="47.45" customHeight="1" x14ac:dyDescent="0.45">
      <c r="B47" s="36"/>
      <c r="C47" s="29" t="s">
        <v>463</v>
      </c>
      <c r="D47" s="38" t="s">
        <v>245</v>
      </c>
      <c r="E47" s="25" t="s">
        <v>105</v>
      </c>
      <c r="F47" s="26" t="s">
        <v>264</v>
      </c>
    </row>
    <row r="48" spans="2:6" ht="47.45" customHeight="1" x14ac:dyDescent="0.45">
      <c r="B48" s="36"/>
      <c r="C48" s="29" t="s">
        <v>246</v>
      </c>
      <c r="D48" s="38" t="s">
        <v>247</v>
      </c>
      <c r="E48" s="25" t="s">
        <v>106</v>
      </c>
      <c r="F48" s="26" t="s">
        <v>265</v>
      </c>
    </row>
    <row r="49" spans="2:6" ht="65.45" customHeight="1" x14ac:dyDescent="0.45">
      <c r="B49" s="36"/>
      <c r="C49" s="29" t="s">
        <v>248</v>
      </c>
      <c r="D49" s="38" t="s">
        <v>249</v>
      </c>
      <c r="E49" s="25" t="s">
        <v>107</v>
      </c>
      <c r="F49" s="26" t="s">
        <v>265</v>
      </c>
    </row>
    <row r="50" spans="2:6" s="39" customFormat="1" ht="46.5" customHeight="1" x14ac:dyDescent="0.45">
      <c r="B50" s="36"/>
      <c r="C50" s="29" t="s">
        <v>251</v>
      </c>
      <c r="D50" s="38" t="s">
        <v>250</v>
      </c>
      <c r="E50" s="25" t="s">
        <v>108</v>
      </c>
      <c r="F50" s="26" t="s">
        <v>464</v>
      </c>
    </row>
    <row r="51" spans="2:6" s="39" customFormat="1" ht="45" customHeight="1" x14ac:dyDescent="0.45">
      <c r="B51" s="36"/>
      <c r="C51" s="29" t="s">
        <v>252</v>
      </c>
      <c r="D51" s="38" t="s">
        <v>253</v>
      </c>
      <c r="E51" s="25" t="s">
        <v>109</v>
      </c>
      <c r="F51" s="26" t="s">
        <v>267</v>
      </c>
    </row>
    <row r="52" spans="2:6" s="39" customFormat="1" ht="50.45" customHeight="1" x14ac:dyDescent="0.45">
      <c r="B52" s="37"/>
      <c r="C52" s="29" t="s">
        <v>465</v>
      </c>
      <c r="D52" s="38" t="s">
        <v>254</v>
      </c>
      <c r="E52" s="25" t="s">
        <v>110</v>
      </c>
      <c r="F52" s="26" t="s">
        <v>466</v>
      </c>
    </row>
    <row r="53" spans="2:6" ht="87" customHeight="1" x14ac:dyDescent="0.45">
      <c r="B53" s="186" t="s">
        <v>134</v>
      </c>
      <c r="C53" s="23" t="s">
        <v>467</v>
      </c>
      <c r="D53" s="40" t="s">
        <v>255</v>
      </c>
      <c r="E53" s="26" t="s">
        <v>162</v>
      </c>
      <c r="F53" s="26" t="s">
        <v>268</v>
      </c>
    </row>
    <row r="54" spans="2:6" ht="92.1" customHeight="1" x14ac:dyDescent="0.45">
      <c r="B54" s="187"/>
      <c r="C54" s="23" t="s">
        <v>256</v>
      </c>
      <c r="D54" s="40" t="s">
        <v>257</v>
      </c>
      <c r="E54" s="57" t="s">
        <v>161</v>
      </c>
      <c r="F54" s="28" t="s">
        <v>269</v>
      </c>
    </row>
    <row r="55" spans="2:6" ht="47.45" customHeight="1" x14ac:dyDescent="0.45">
      <c r="B55" s="169" t="s">
        <v>163</v>
      </c>
      <c r="C55" s="164"/>
      <c r="D55" s="164"/>
      <c r="E55" s="164"/>
      <c r="F55" s="165"/>
    </row>
    <row r="56" spans="2:6" ht="66.599999999999994" customHeight="1" x14ac:dyDescent="0.45">
      <c r="B56" s="170" t="s">
        <v>31</v>
      </c>
      <c r="C56" s="29" t="s">
        <v>468</v>
      </c>
      <c r="D56" s="38" t="s">
        <v>272</v>
      </c>
      <c r="E56" s="25" t="s">
        <v>99</v>
      </c>
      <c r="F56" s="26" t="s">
        <v>270</v>
      </c>
    </row>
    <row r="57" spans="2:6" ht="66.599999999999994" customHeight="1" x14ac:dyDescent="0.45">
      <c r="B57" s="172"/>
      <c r="C57" s="29" t="s">
        <v>469</v>
      </c>
      <c r="D57" s="38" t="s">
        <v>273</v>
      </c>
      <c r="E57" s="25" t="s">
        <v>271</v>
      </c>
      <c r="F57" s="26" t="s">
        <v>270</v>
      </c>
    </row>
    <row r="58" spans="2:6" ht="66.599999999999994" customHeight="1" x14ac:dyDescent="0.45">
      <c r="B58" s="170" t="s">
        <v>32</v>
      </c>
      <c r="C58" s="29" t="s">
        <v>470</v>
      </c>
      <c r="D58" s="38" t="s">
        <v>274</v>
      </c>
      <c r="E58" s="25" t="s">
        <v>100</v>
      </c>
      <c r="F58" s="26" t="s">
        <v>270</v>
      </c>
    </row>
    <row r="59" spans="2:6" ht="66.599999999999994" customHeight="1" x14ac:dyDescent="0.45">
      <c r="B59" s="172"/>
      <c r="C59" s="29" t="s">
        <v>469</v>
      </c>
      <c r="D59" s="38" t="s">
        <v>275</v>
      </c>
      <c r="E59" s="25" t="s">
        <v>271</v>
      </c>
      <c r="F59" s="26" t="s">
        <v>270</v>
      </c>
    </row>
    <row r="60" spans="2:6" ht="66.599999999999994" customHeight="1" x14ac:dyDescent="0.45">
      <c r="B60" s="184" t="s">
        <v>38</v>
      </c>
      <c r="C60" s="41" t="s">
        <v>471</v>
      </c>
      <c r="D60" s="38" t="s">
        <v>276</v>
      </c>
      <c r="E60" s="42" t="s">
        <v>101</v>
      </c>
      <c r="F60" s="26" t="s">
        <v>270</v>
      </c>
    </row>
    <row r="61" spans="2:6" ht="66.599999999999994" customHeight="1" x14ac:dyDescent="0.45">
      <c r="B61" s="185"/>
      <c r="C61" s="41" t="s">
        <v>472</v>
      </c>
      <c r="D61" s="38" t="s">
        <v>277</v>
      </c>
      <c r="E61" s="25" t="s">
        <v>271</v>
      </c>
      <c r="F61" s="26" t="s">
        <v>270</v>
      </c>
    </row>
    <row r="62" spans="2:6" ht="62.45" customHeight="1" x14ac:dyDescent="0.45">
      <c r="B62" s="184" t="s">
        <v>39</v>
      </c>
      <c r="C62" s="41" t="s">
        <v>473</v>
      </c>
      <c r="D62" s="38" t="s">
        <v>278</v>
      </c>
      <c r="E62" s="42" t="s">
        <v>102</v>
      </c>
      <c r="F62" s="26" t="s">
        <v>270</v>
      </c>
    </row>
    <row r="63" spans="2:6" ht="61.5" customHeight="1" x14ac:dyDescent="0.45">
      <c r="B63" s="185"/>
      <c r="C63" s="41" t="s">
        <v>474</v>
      </c>
      <c r="D63" s="38" t="s">
        <v>279</v>
      </c>
      <c r="E63" s="25" t="s">
        <v>271</v>
      </c>
      <c r="F63" s="26" t="s">
        <v>270</v>
      </c>
    </row>
    <row r="64" spans="2:6" ht="64.5" customHeight="1" x14ac:dyDescent="0.45">
      <c r="B64" s="184" t="s">
        <v>40</v>
      </c>
      <c r="C64" s="41" t="s">
        <v>475</v>
      </c>
      <c r="D64" s="38" t="s">
        <v>280</v>
      </c>
      <c r="E64" s="42" t="s">
        <v>103</v>
      </c>
      <c r="F64" s="26" t="s">
        <v>270</v>
      </c>
    </row>
    <row r="65" spans="2:6" ht="64.5" customHeight="1" x14ac:dyDescent="0.45">
      <c r="B65" s="185"/>
      <c r="C65" s="41" t="s">
        <v>476</v>
      </c>
      <c r="D65" s="38" t="s">
        <v>281</v>
      </c>
      <c r="E65" s="25" t="s">
        <v>271</v>
      </c>
      <c r="F65" s="26" t="s">
        <v>270</v>
      </c>
    </row>
    <row r="66" spans="2:6" ht="57" customHeight="1" x14ac:dyDescent="0.45">
      <c r="B66" s="184" t="s">
        <v>41</v>
      </c>
      <c r="C66" s="41" t="s">
        <v>477</v>
      </c>
      <c r="D66" s="38" t="s">
        <v>282</v>
      </c>
      <c r="E66" s="42" t="s">
        <v>104</v>
      </c>
      <c r="F66" s="26" t="s">
        <v>270</v>
      </c>
    </row>
    <row r="67" spans="2:6" ht="56.1" customHeight="1" x14ac:dyDescent="0.45">
      <c r="B67" s="185"/>
      <c r="C67" s="41" t="s">
        <v>478</v>
      </c>
      <c r="D67" s="38" t="s">
        <v>283</v>
      </c>
      <c r="E67" s="25" t="s">
        <v>271</v>
      </c>
      <c r="F67" s="26" t="s">
        <v>270</v>
      </c>
    </row>
    <row r="68" spans="2:6" ht="33" customHeight="1" x14ac:dyDescent="0.45">
      <c r="B68" s="169" t="s">
        <v>165</v>
      </c>
      <c r="C68" s="164"/>
      <c r="D68" s="164"/>
      <c r="E68" s="164"/>
      <c r="F68" s="165"/>
    </row>
    <row r="69" spans="2:6" ht="91.5" customHeight="1" x14ac:dyDescent="0.45">
      <c r="B69" s="170" t="s">
        <v>43</v>
      </c>
      <c r="C69" s="29" t="s">
        <v>479</v>
      </c>
      <c r="D69" s="38" t="s">
        <v>284</v>
      </c>
      <c r="E69" s="25" t="s">
        <v>68</v>
      </c>
      <c r="F69" s="26" t="s">
        <v>288</v>
      </c>
    </row>
    <row r="70" spans="2:6" ht="67.5" customHeight="1" x14ac:dyDescent="0.45">
      <c r="B70" s="171"/>
      <c r="C70" s="29" t="s">
        <v>286</v>
      </c>
      <c r="D70" s="38" t="s">
        <v>285</v>
      </c>
      <c r="E70" s="25" t="s">
        <v>70</v>
      </c>
      <c r="F70" s="26" t="s">
        <v>289</v>
      </c>
    </row>
    <row r="71" spans="2:6" ht="63" customHeight="1" x14ac:dyDescent="0.45">
      <c r="B71" s="171"/>
      <c r="C71" s="29" t="s">
        <v>480</v>
      </c>
      <c r="D71" s="38" t="s">
        <v>287</v>
      </c>
      <c r="E71" s="25" t="s">
        <v>69</v>
      </c>
      <c r="F71" s="26" t="s">
        <v>290</v>
      </c>
    </row>
    <row r="72" spans="2:6" ht="60.6" customHeight="1" x14ac:dyDescent="0.45">
      <c r="B72" s="171"/>
      <c r="C72" s="29" t="s">
        <v>481</v>
      </c>
      <c r="D72" s="38" t="s">
        <v>291</v>
      </c>
      <c r="E72" s="25" t="s">
        <v>71</v>
      </c>
      <c r="F72" s="26" t="s">
        <v>294</v>
      </c>
    </row>
    <row r="73" spans="2:6" ht="75.95" customHeight="1" x14ac:dyDescent="0.45">
      <c r="B73" s="171"/>
      <c r="C73" s="29" t="s">
        <v>482</v>
      </c>
      <c r="D73" s="38" t="s">
        <v>292</v>
      </c>
      <c r="E73" s="25" t="s">
        <v>72</v>
      </c>
      <c r="F73" s="26" t="s">
        <v>295</v>
      </c>
    </row>
    <row r="74" spans="2:6" ht="99.95" customHeight="1" x14ac:dyDescent="0.45">
      <c r="B74" s="172"/>
      <c r="C74" s="29" t="s">
        <v>483</v>
      </c>
      <c r="D74" s="38" t="s">
        <v>293</v>
      </c>
      <c r="E74" s="25" t="s">
        <v>73</v>
      </c>
      <c r="F74" s="26" t="s">
        <v>295</v>
      </c>
    </row>
    <row r="75" spans="2:6" ht="100.5" customHeight="1" x14ac:dyDescent="0.45">
      <c r="B75" s="170" t="s">
        <v>42</v>
      </c>
      <c r="C75" s="29" t="s">
        <v>300</v>
      </c>
      <c r="D75" s="38" t="s">
        <v>299</v>
      </c>
      <c r="E75" s="25" t="s">
        <v>68</v>
      </c>
      <c r="F75" s="26" t="s">
        <v>296</v>
      </c>
    </row>
    <row r="76" spans="2:6" ht="77.099999999999994" customHeight="1" x14ac:dyDescent="0.45">
      <c r="B76" s="171"/>
      <c r="C76" s="29" t="s">
        <v>484</v>
      </c>
      <c r="D76" s="38" t="s">
        <v>301</v>
      </c>
      <c r="E76" s="25" t="s">
        <v>70</v>
      </c>
      <c r="F76" s="26" t="s">
        <v>297</v>
      </c>
    </row>
    <row r="77" spans="2:6" ht="77.099999999999994" customHeight="1" x14ac:dyDescent="0.45">
      <c r="B77" s="171"/>
      <c r="C77" s="29" t="s">
        <v>302</v>
      </c>
      <c r="D77" s="38" t="s">
        <v>303</v>
      </c>
      <c r="E77" s="25" t="s">
        <v>69</v>
      </c>
      <c r="F77" s="26" t="s">
        <v>298</v>
      </c>
    </row>
    <row r="78" spans="2:6" ht="54" customHeight="1" x14ac:dyDescent="0.45">
      <c r="B78" s="171"/>
      <c r="C78" s="29" t="s">
        <v>304</v>
      </c>
      <c r="D78" s="38" t="s">
        <v>305</v>
      </c>
      <c r="E78" s="25" t="s">
        <v>71</v>
      </c>
      <c r="F78" s="26" t="s">
        <v>309</v>
      </c>
    </row>
    <row r="79" spans="2:6" ht="59.1" customHeight="1" x14ac:dyDescent="0.45">
      <c r="B79" s="171"/>
      <c r="C79" s="29" t="s">
        <v>482</v>
      </c>
      <c r="D79" s="38" t="s">
        <v>306</v>
      </c>
      <c r="E79" s="25" t="s">
        <v>72</v>
      </c>
      <c r="F79" s="26" t="s">
        <v>310</v>
      </c>
    </row>
    <row r="80" spans="2:6" ht="96.95" customHeight="1" x14ac:dyDescent="0.45">
      <c r="B80" s="172"/>
      <c r="C80" s="29" t="s">
        <v>307</v>
      </c>
      <c r="D80" s="38" t="s">
        <v>308</v>
      </c>
      <c r="E80" s="25" t="s">
        <v>73</v>
      </c>
      <c r="F80" s="26" t="s">
        <v>310</v>
      </c>
    </row>
    <row r="81" spans="2:6" ht="68.099999999999994" customHeight="1" x14ac:dyDescent="0.45">
      <c r="B81" s="170" t="s">
        <v>33</v>
      </c>
      <c r="C81" s="29" t="s">
        <v>485</v>
      </c>
      <c r="D81" s="38" t="s">
        <v>316</v>
      </c>
      <c r="E81" s="25" t="s">
        <v>68</v>
      </c>
      <c r="F81" s="26" t="s">
        <v>311</v>
      </c>
    </row>
    <row r="82" spans="2:6" ht="72.95" customHeight="1" x14ac:dyDescent="0.45">
      <c r="B82" s="171"/>
      <c r="C82" s="29" t="s">
        <v>286</v>
      </c>
      <c r="D82" s="38" t="s">
        <v>317</v>
      </c>
      <c r="E82" s="25" t="s">
        <v>70</v>
      </c>
      <c r="F82" s="26" t="s">
        <v>312</v>
      </c>
    </row>
    <row r="83" spans="2:6" ht="72.599999999999994" customHeight="1" x14ac:dyDescent="0.45">
      <c r="B83" s="171"/>
      <c r="C83" s="29" t="s">
        <v>302</v>
      </c>
      <c r="D83" s="38" t="s">
        <v>318</v>
      </c>
      <c r="E83" s="25" t="s">
        <v>69</v>
      </c>
      <c r="F83" s="26" t="s">
        <v>313</v>
      </c>
    </row>
    <row r="84" spans="2:6" ht="50.1" customHeight="1" x14ac:dyDescent="0.45">
      <c r="B84" s="171"/>
      <c r="C84" s="29" t="s">
        <v>481</v>
      </c>
      <c r="D84" s="38" t="s">
        <v>319</v>
      </c>
      <c r="E84" s="25" t="s">
        <v>71</v>
      </c>
      <c r="F84" s="26" t="s">
        <v>315</v>
      </c>
    </row>
    <row r="85" spans="2:6" ht="66.599999999999994" customHeight="1" x14ac:dyDescent="0.45">
      <c r="B85" s="171"/>
      <c r="C85" s="29" t="s">
        <v>482</v>
      </c>
      <c r="D85" s="38" t="s">
        <v>321</v>
      </c>
      <c r="E85" s="25" t="s">
        <v>72</v>
      </c>
      <c r="F85" s="26" t="s">
        <v>314</v>
      </c>
    </row>
    <row r="86" spans="2:6" ht="64.5" customHeight="1" x14ac:dyDescent="0.45">
      <c r="B86" s="172"/>
      <c r="C86" s="29" t="s">
        <v>307</v>
      </c>
      <c r="D86" s="38" t="s">
        <v>320</v>
      </c>
      <c r="E86" s="25" t="s">
        <v>73</v>
      </c>
      <c r="F86" s="26" t="s">
        <v>314</v>
      </c>
    </row>
    <row r="87" spans="2:6" ht="64.5" customHeight="1" x14ac:dyDescent="0.45">
      <c r="B87" s="169" t="s">
        <v>166</v>
      </c>
      <c r="C87" s="164"/>
      <c r="D87" s="164"/>
      <c r="E87" s="164"/>
      <c r="F87" s="165"/>
    </row>
    <row r="88" spans="2:6" ht="57" x14ac:dyDescent="0.45">
      <c r="B88" s="170" t="s">
        <v>44</v>
      </c>
      <c r="C88" s="29" t="s">
        <v>229</v>
      </c>
      <c r="D88" s="35" t="s">
        <v>231</v>
      </c>
      <c r="E88" s="25" t="s">
        <v>350</v>
      </c>
      <c r="F88" s="26" t="s">
        <v>323</v>
      </c>
    </row>
    <row r="89" spans="2:6" ht="48.6" customHeight="1" x14ac:dyDescent="0.45">
      <c r="B89" s="172"/>
      <c r="C89" s="29" t="s">
        <v>486</v>
      </c>
      <c r="D89" s="35" t="s">
        <v>230</v>
      </c>
      <c r="E89" s="25" t="s">
        <v>77</v>
      </c>
      <c r="F89" s="26" t="s">
        <v>324</v>
      </c>
    </row>
    <row r="90" spans="2:6" ht="53.45" customHeight="1" x14ac:dyDescent="0.45">
      <c r="B90" s="170" t="s">
        <v>45</v>
      </c>
      <c r="C90" s="29" t="s">
        <v>487</v>
      </c>
      <c r="D90" s="38" t="s">
        <v>322</v>
      </c>
      <c r="E90" s="43" t="s">
        <v>439</v>
      </c>
      <c r="F90" s="26" t="s">
        <v>323</v>
      </c>
    </row>
    <row r="91" spans="2:6" ht="48.95" customHeight="1" x14ac:dyDescent="0.45">
      <c r="B91" s="172"/>
      <c r="C91" s="29" t="s">
        <v>325</v>
      </c>
      <c r="D91" s="38" t="s">
        <v>327</v>
      </c>
      <c r="E91" s="43" t="s">
        <v>74</v>
      </c>
      <c r="F91" s="26" t="s">
        <v>324</v>
      </c>
    </row>
    <row r="92" spans="2:6" ht="51.95" customHeight="1" x14ac:dyDescent="0.45">
      <c r="B92" s="170" t="s">
        <v>34</v>
      </c>
      <c r="C92" s="23" t="s">
        <v>326</v>
      </c>
      <c r="D92" s="38" t="s">
        <v>328</v>
      </c>
      <c r="E92" s="25" t="s">
        <v>75</v>
      </c>
      <c r="F92" s="26" t="s">
        <v>339</v>
      </c>
    </row>
    <row r="93" spans="2:6" ht="52.35" customHeight="1" x14ac:dyDescent="0.45">
      <c r="B93" s="171"/>
      <c r="C93" s="23" t="s">
        <v>337</v>
      </c>
      <c r="D93" s="38" t="s">
        <v>329</v>
      </c>
      <c r="E93" s="25" t="s">
        <v>78</v>
      </c>
      <c r="F93" s="26" t="s">
        <v>339</v>
      </c>
    </row>
    <row r="94" spans="2:6" ht="38.1" customHeight="1" x14ac:dyDescent="0.45">
      <c r="B94" s="171"/>
      <c r="C94" s="23" t="s">
        <v>338</v>
      </c>
      <c r="D94" s="38" t="s">
        <v>330</v>
      </c>
      <c r="E94" s="25" t="s">
        <v>76</v>
      </c>
      <c r="F94" s="26" t="s">
        <v>340</v>
      </c>
    </row>
    <row r="95" spans="2:6" ht="65.45" customHeight="1" x14ac:dyDescent="0.45">
      <c r="B95" s="171"/>
      <c r="C95" s="23" t="s">
        <v>341</v>
      </c>
      <c r="D95" s="38" t="s">
        <v>331</v>
      </c>
      <c r="E95" s="25" t="s">
        <v>345</v>
      </c>
      <c r="F95" s="26" t="s">
        <v>343</v>
      </c>
    </row>
    <row r="96" spans="2:6" ht="56.85" customHeight="1" x14ac:dyDescent="0.45">
      <c r="B96" s="171"/>
      <c r="C96" s="23" t="s">
        <v>344</v>
      </c>
      <c r="D96" s="38" t="s">
        <v>332</v>
      </c>
      <c r="E96" s="25" t="s">
        <v>346</v>
      </c>
      <c r="F96" s="26" t="s">
        <v>342</v>
      </c>
    </row>
    <row r="97" spans="2:8" ht="51.6" customHeight="1" x14ac:dyDescent="0.45">
      <c r="B97" s="171"/>
      <c r="C97" s="23" t="s">
        <v>488</v>
      </c>
      <c r="D97" s="38" t="s">
        <v>333</v>
      </c>
      <c r="E97" s="25" t="s">
        <v>79</v>
      </c>
      <c r="F97" s="26" t="s">
        <v>347</v>
      </c>
    </row>
    <row r="98" spans="2:8" ht="36.950000000000003" customHeight="1" x14ac:dyDescent="0.45">
      <c r="B98" s="172"/>
      <c r="C98" s="23" t="s">
        <v>489</v>
      </c>
      <c r="D98" s="38" t="s">
        <v>334</v>
      </c>
      <c r="E98" s="25" t="s">
        <v>80</v>
      </c>
      <c r="F98" s="26" t="s">
        <v>347</v>
      </c>
    </row>
    <row r="99" spans="2:8" s="39" customFormat="1" ht="74.45" customHeight="1" x14ac:dyDescent="0.45">
      <c r="B99" s="189" t="s">
        <v>131</v>
      </c>
      <c r="C99" s="23" t="s">
        <v>348</v>
      </c>
      <c r="D99" s="38" t="s">
        <v>335</v>
      </c>
      <c r="E99" s="44" t="s">
        <v>167</v>
      </c>
      <c r="F99" s="26" t="s">
        <v>324</v>
      </c>
    </row>
    <row r="100" spans="2:8" ht="68.099999999999994" customHeight="1" x14ac:dyDescent="0.45">
      <c r="B100" s="190"/>
      <c r="C100" s="23" t="s">
        <v>349</v>
      </c>
      <c r="D100" s="38" t="s">
        <v>336</v>
      </c>
      <c r="E100" s="44" t="s">
        <v>490</v>
      </c>
      <c r="F100" s="26" t="s">
        <v>324</v>
      </c>
    </row>
    <row r="101" spans="2:8" ht="76.5" customHeight="1" x14ac:dyDescent="0.45">
      <c r="B101" s="190"/>
      <c r="C101" s="45" t="s">
        <v>491</v>
      </c>
      <c r="D101" s="38" t="s">
        <v>440</v>
      </c>
      <c r="E101" s="46" t="s">
        <v>443</v>
      </c>
      <c r="F101" s="26" t="s">
        <v>444</v>
      </c>
    </row>
    <row r="102" spans="2:8" ht="67.5" customHeight="1" x14ac:dyDescent="0.45">
      <c r="B102" s="191"/>
      <c r="C102" s="45" t="s">
        <v>442</v>
      </c>
      <c r="D102" s="38" t="s">
        <v>441</v>
      </c>
      <c r="E102" s="46" t="s">
        <v>445</v>
      </c>
      <c r="F102" s="26" t="s">
        <v>444</v>
      </c>
    </row>
    <row r="103" spans="2:8" ht="33" customHeight="1" x14ac:dyDescent="0.45">
      <c r="B103" s="169" t="s">
        <v>353</v>
      </c>
      <c r="C103" s="164"/>
      <c r="D103" s="164"/>
      <c r="E103" s="164"/>
      <c r="F103" s="165"/>
      <c r="H103" s="16" t="s">
        <v>446</v>
      </c>
    </row>
    <row r="104" spans="2:8" ht="54.6" customHeight="1" x14ac:dyDescent="0.45">
      <c r="B104" s="47" t="s">
        <v>135</v>
      </c>
      <c r="C104" s="29" t="s">
        <v>492</v>
      </c>
      <c r="D104" s="31" t="s">
        <v>351</v>
      </c>
      <c r="E104" s="25" t="s">
        <v>82</v>
      </c>
      <c r="F104" s="26" t="s">
        <v>359</v>
      </c>
    </row>
    <row r="105" spans="2:8" ht="59.1" customHeight="1" x14ac:dyDescent="0.45">
      <c r="B105" s="170" t="s">
        <v>46</v>
      </c>
      <c r="C105" s="29" t="s">
        <v>493</v>
      </c>
      <c r="D105" s="31" t="s">
        <v>352</v>
      </c>
      <c r="E105" s="25" t="s">
        <v>81</v>
      </c>
      <c r="F105" s="26" t="s">
        <v>360</v>
      </c>
    </row>
    <row r="106" spans="2:8" ht="69" customHeight="1" x14ac:dyDescent="0.45">
      <c r="B106" s="171"/>
      <c r="C106" s="29" t="s">
        <v>357</v>
      </c>
      <c r="D106" s="31" t="s">
        <v>355</v>
      </c>
      <c r="E106" s="25" t="s">
        <v>137</v>
      </c>
      <c r="F106" s="26" t="s">
        <v>361</v>
      </c>
    </row>
    <row r="107" spans="2:8" ht="83.1" customHeight="1" x14ac:dyDescent="0.45">
      <c r="B107" s="171"/>
      <c r="C107" s="29" t="s">
        <v>358</v>
      </c>
      <c r="D107" s="31" t="s">
        <v>356</v>
      </c>
      <c r="E107" s="25" t="s">
        <v>136</v>
      </c>
      <c r="F107" s="26" t="s">
        <v>362</v>
      </c>
    </row>
    <row r="108" spans="2:8" ht="89.45" customHeight="1" x14ac:dyDescent="0.45">
      <c r="B108" s="171"/>
      <c r="C108" s="29" t="s">
        <v>494</v>
      </c>
      <c r="D108" s="31" t="s">
        <v>364</v>
      </c>
      <c r="E108" s="25" t="s">
        <v>495</v>
      </c>
      <c r="F108" s="26" t="s">
        <v>362</v>
      </c>
    </row>
    <row r="109" spans="2:8" ht="129.94999999999999" customHeight="1" x14ac:dyDescent="0.45">
      <c r="B109" s="171"/>
      <c r="C109" s="29" t="s">
        <v>363</v>
      </c>
      <c r="D109" s="31" t="s">
        <v>365</v>
      </c>
      <c r="E109" s="25" t="s">
        <v>496</v>
      </c>
      <c r="F109" s="26" t="s">
        <v>362</v>
      </c>
    </row>
    <row r="110" spans="2:8" ht="104.1" customHeight="1" x14ac:dyDescent="0.45">
      <c r="B110" s="171"/>
      <c r="C110" s="29" t="s">
        <v>369</v>
      </c>
      <c r="D110" s="31" t="s">
        <v>367</v>
      </c>
      <c r="E110" s="25" t="s">
        <v>138</v>
      </c>
      <c r="F110" s="26" t="s">
        <v>366</v>
      </c>
    </row>
    <row r="111" spans="2:8" ht="89.45" customHeight="1" x14ac:dyDescent="0.45">
      <c r="B111" s="171"/>
      <c r="C111" s="29" t="s">
        <v>370</v>
      </c>
      <c r="D111" s="31" t="s">
        <v>368</v>
      </c>
      <c r="E111" s="25" t="s">
        <v>497</v>
      </c>
      <c r="F111" s="26" t="s">
        <v>366</v>
      </c>
    </row>
    <row r="112" spans="2:8" ht="58.5" customHeight="1" x14ac:dyDescent="0.45">
      <c r="B112" s="171"/>
      <c r="C112" s="29" t="s">
        <v>372</v>
      </c>
      <c r="D112" s="31" t="s">
        <v>371</v>
      </c>
      <c r="E112" s="25" t="s">
        <v>139</v>
      </c>
      <c r="F112" s="26" t="s">
        <v>374</v>
      </c>
    </row>
    <row r="113" spans="2:6" ht="98.1" customHeight="1" x14ac:dyDescent="0.45">
      <c r="B113" s="171"/>
      <c r="C113" s="29" t="s">
        <v>373</v>
      </c>
      <c r="D113" s="31" t="s">
        <v>375</v>
      </c>
      <c r="E113" s="25" t="s">
        <v>498</v>
      </c>
      <c r="F113" s="26" t="s">
        <v>374</v>
      </c>
    </row>
    <row r="114" spans="2:6" ht="96.6" customHeight="1" x14ac:dyDescent="0.45">
      <c r="B114" s="176" t="s">
        <v>147</v>
      </c>
      <c r="C114" s="23" t="s">
        <v>378</v>
      </c>
      <c r="D114" s="31" t="s">
        <v>376</v>
      </c>
      <c r="E114" s="44" t="s">
        <v>159</v>
      </c>
      <c r="F114" s="48" t="s">
        <v>380</v>
      </c>
    </row>
    <row r="115" spans="2:6" ht="68.45" customHeight="1" x14ac:dyDescent="0.45">
      <c r="B115" s="177"/>
      <c r="C115" s="23" t="s">
        <v>379</v>
      </c>
      <c r="D115" s="31" t="s">
        <v>377</v>
      </c>
      <c r="E115" s="44" t="s">
        <v>499</v>
      </c>
      <c r="F115" s="48" t="s">
        <v>380</v>
      </c>
    </row>
    <row r="116" spans="2:6" ht="33" customHeight="1" x14ac:dyDescent="0.45">
      <c r="B116" s="169" t="s">
        <v>168</v>
      </c>
      <c r="C116" s="164"/>
      <c r="D116" s="164"/>
      <c r="E116" s="164"/>
      <c r="F116" s="164"/>
    </row>
    <row r="117" spans="2:6" ht="92.45" customHeight="1" x14ac:dyDescent="0.45">
      <c r="B117" s="170" t="s">
        <v>35</v>
      </c>
      <c r="C117" s="29" t="s">
        <v>500</v>
      </c>
      <c r="D117" s="31" t="s">
        <v>381</v>
      </c>
      <c r="E117" s="25" t="s">
        <v>83</v>
      </c>
      <c r="F117" s="26" t="s">
        <v>354</v>
      </c>
    </row>
    <row r="118" spans="2:6" ht="56.45" customHeight="1" x14ac:dyDescent="0.45">
      <c r="B118" s="171"/>
      <c r="C118" s="29" t="s">
        <v>382</v>
      </c>
      <c r="D118" s="31" t="s">
        <v>383</v>
      </c>
      <c r="E118" s="25" t="s">
        <v>84</v>
      </c>
      <c r="F118" s="26" t="s">
        <v>354</v>
      </c>
    </row>
    <row r="119" spans="2:6" ht="56.45" customHeight="1" x14ac:dyDescent="0.45">
      <c r="B119" s="171"/>
      <c r="C119" s="29" t="s">
        <v>390</v>
      </c>
      <c r="D119" s="31" t="s">
        <v>384</v>
      </c>
      <c r="E119" s="25" t="s">
        <v>169</v>
      </c>
      <c r="F119" s="48" t="s">
        <v>393</v>
      </c>
    </row>
    <row r="120" spans="2:6" ht="56.45" customHeight="1" x14ac:dyDescent="0.45">
      <c r="B120" s="171"/>
      <c r="C120" s="29" t="s">
        <v>391</v>
      </c>
      <c r="D120" s="31" t="s">
        <v>385</v>
      </c>
      <c r="E120" s="25" t="s">
        <v>170</v>
      </c>
      <c r="F120" s="48" t="s">
        <v>394</v>
      </c>
    </row>
    <row r="121" spans="2:6" ht="71.099999999999994" customHeight="1" x14ac:dyDescent="0.45">
      <c r="B121" s="172"/>
      <c r="C121" s="29" t="s">
        <v>392</v>
      </c>
      <c r="D121" s="31" t="s">
        <v>386</v>
      </c>
      <c r="E121" s="25" t="s">
        <v>395</v>
      </c>
      <c r="F121" s="48" t="s">
        <v>396</v>
      </c>
    </row>
    <row r="122" spans="2:6" ht="87.6" customHeight="1" x14ac:dyDescent="0.45">
      <c r="B122" s="188" t="s">
        <v>171</v>
      </c>
      <c r="C122" s="29" t="s">
        <v>397</v>
      </c>
      <c r="D122" s="31" t="s">
        <v>387</v>
      </c>
      <c r="E122" s="32" t="s">
        <v>398</v>
      </c>
      <c r="F122" s="48" t="s">
        <v>399</v>
      </c>
    </row>
    <row r="123" spans="2:6" ht="131.44999999999999" customHeight="1" x14ac:dyDescent="0.45">
      <c r="B123" s="176"/>
      <c r="C123" s="29" t="s">
        <v>400</v>
      </c>
      <c r="D123" s="31" t="s">
        <v>388</v>
      </c>
      <c r="E123" s="32" t="s">
        <v>172</v>
      </c>
      <c r="F123" s="48" t="s">
        <v>401</v>
      </c>
    </row>
    <row r="124" spans="2:6" ht="120.95" customHeight="1" x14ac:dyDescent="0.45">
      <c r="B124" s="177"/>
      <c r="C124" s="29" t="s">
        <v>403</v>
      </c>
      <c r="D124" s="31" t="s">
        <v>389</v>
      </c>
      <c r="E124" s="32" t="s">
        <v>173</v>
      </c>
      <c r="F124" s="48" t="s">
        <v>402</v>
      </c>
    </row>
    <row r="125" spans="2:6" ht="33" customHeight="1" x14ac:dyDescent="0.45">
      <c r="B125" s="169" t="s">
        <v>174</v>
      </c>
      <c r="C125" s="164"/>
      <c r="D125" s="164"/>
      <c r="E125" s="164"/>
      <c r="F125" s="165"/>
    </row>
    <row r="126" spans="2:6" ht="64.5" customHeight="1" x14ac:dyDescent="0.45">
      <c r="B126" s="170" t="s">
        <v>47</v>
      </c>
      <c r="C126" s="29" t="s">
        <v>404</v>
      </c>
      <c r="D126" s="31" t="s">
        <v>405</v>
      </c>
      <c r="E126" s="25" t="s">
        <v>85</v>
      </c>
      <c r="F126" s="48" t="s">
        <v>158</v>
      </c>
    </row>
    <row r="127" spans="2:6" ht="60.6" customHeight="1" x14ac:dyDescent="0.45">
      <c r="B127" s="171"/>
      <c r="C127" s="49" t="s">
        <v>407</v>
      </c>
      <c r="D127" s="50" t="s">
        <v>406</v>
      </c>
      <c r="E127" s="25" t="s">
        <v>86</v>
      </c>
      <c r="F127" s="26" t="s">
        <v>158</v>
      </c>
    </row>
    <row r="128" spans="2:6" s="67" customFormat="1" ht="50.1" customHeight="1" x14ac:dyDescent="0.45">
      <c r="B128" s="171"/>
      <c r="C128" s="65" t="s">
        <v>607</v>
      </c>
      <c r="D128" s="30" t="s">
        <v>409</v>
      </c>
      <c r="E128" s="66" t="s">
        <v>408</v>
      </c>
      <c r="F128" s="66" t="s">
        <v>410</v>
      </c>
    </row>
    <row r="129" spans="2:6" ht="77.45" customHeight="1" x14ac:dyDescent="0.45">
      <c r="B129" s="171"/>
      <c r="C129" s="29" t="s">
        <v>412</v>
      </c>
      <c r="D129" s="31" t="s">
        <v>411</v>
      </c>
      <c r="E129" s="25" t="s">
        <v>87</v>
      </c>
      <c r="F129" s="48" t="s">
        <v>410</v>
      </c>
    </row>
    <row r="130" spans="2:6" ht="26.25" customHeight="1" x14ac:dyDescent="0.45">
      <c r="B130" s="76" t="s">
        <v>627</v>
      </c>
      <c r="C130" s="68" t="s">
        <v>593</v>
      </c>
      <c r="D130" s="69" t="s">
        <v>608</v>
      </c>
      <c r="E130" s="63" t="s">
        <v>628</v>
      </c>
      <c r="F130" s="74" t="s">
        <v>410</v>
      </c>
    </row>
    <row r="131" spans="2:6" ht="26.25" customHeight="1" x14ac:dyDescent="0.45">
      <c r="B131" s="76"/>
      <c r="C131" s="68" t="s">
        <v>588</v>
      </c>
      <c r="D131" s="69" t="s">
        <v>609</v>
      </c>
      <c r="E131" s="63" t="s">
        <v>629</v>
      </c>
      <c r="F131" s="74" t="s">
        <v>410</v>
      </c>
    </row>
    <row r="132" spans="2:6" ht="26.25" customHeight="1" x14ac:dyDescent="0.45">
      <c r="B132" s="76"/>
      <c r="C132" s="68" t="s">
        <v>589</v>
      </c>
      <c r="D132" s="69" t="s">
        <v>610</v>
      </c>
      <c r="E132" s="63" t="s">
        <v>630</v>
      </c>
      <c r="F132" s="74" t="s">
        <v>410</v>
      </c>
    </row>
    <row r="133" spans="2:6" ht="26.25" customHeight="1" x14ac:dyDescent="0.45">
      <c r="B133" s="76"/>
      <c r="C133" s="68" t="s">
        <v>590</v>
      </c>
      <c r="D133" s="69" t="s">
        <v>611</v>
      </c>
      <c r="E133" s="63" t="s">
        <v>631</v>
      </c>
      <c r="F133" s="74" t="s">
        <v>410</v>
      </c>
    </row>
    <row r="134" spans="2:6" ht="26.25" customHeight="1" x14ac:dyDescent="0.45">
      <c r="B134" s="76"/>
      <c r="C134" s="68" t="s">
        <v>591</v>
      </c>
      <c r="D134" s="69" t="s">
        <v>612</v>
      </c>
      <c r="E134" s="63" t="s">
        <v>632</v>
      </c>
      <c r="F134" s="74" t="s">
        <v>410</v>
      </c>
    </row>
    <row r="135" spans="2:6" ht="26.25" customHeight="1" x14ac:dyDescent="0.45">
      <c r="B135" s="76"/>
      <c r="C135" s="68" t="s">
        <v>592</v>
      </c>
      <c r="D135" s="69" t="s">
        <v>613</v>
      </c>
      <c r="E135" s="63" t="s">
        <v>633</v>
      </c>
      <c r="F135" s="74" t="s">
        <v>410</v>
      </c>
    </row>
    <row r="136" spans="2:6" s="73" customFormat="1" ht="26.25" customHeight="1" x14ac:dyDescent="0.45">
      <c r="B136" s="77" t="s">
        <v>626</v>
      </c>
      <c r="C136" s="70" t="s">
        <v>614</v>
      </c>
      <c r="D136" s="71" t="s">
        <v>620</v>
      </c>
      <c r="E136" s="72" t="s">
        <v>634</v>
      </c>
      <c r="F136" s="75" t="s">
        <v>640</v>
      </c>
    </row>
    <row r="137" spans="2:6" s="73" customFormat="1" ht="23.25" customHeight="1" x14ac:dyDescent="0.45">
      <c r="B137" s="77"/>
      <c r="C137" s="70" t="s">
        <v>615</v>
      </c>
      <c r="D137" s="71" t="s">
        <v>621</v>
      </c>
      <c r="E137" s="72" t="s">
        <v>635</v>
      </c>
      <c r="F137" s="75" t="s">
        <v>640</v>
      </c>
    </row>
    <row r="138" spans="2:6" s="73" customFormat="1" ht="23.25" customHeight="1" x14ac:dyDescent="0.45">
      <c r="B138" s="77"/>
      <c r="C138" s="70" t="s">
        <v>616</v>
      </c>
      <c r="D138" s="71" t="s">
        <v>622</v>
      </c>
      <c r="E138" s="72" t="s">
        <v>636</v>
      </c>
      <c r="F138" s="75" t="s">
        <v>640</v>
      </c>
    </row>
    <row r="139" spans="2:6" s="73" customFormat="1" ht="23.25" customHeight="1" x14ac:dyDescent="0.45">
      <c r="B139" s="77"/>
      <c r="C139" s="70" t="s">
        <v>617</v>
      </c>
      <c r="D139" s="71" t="s">
        <v>623</v>
      </c>
      <c r="E139" s="72" t="s">
        <v>637</v>
      </c>
      <c r="F139" s="75" t="s">
        <v>640</v>
      </c>
    </row>
    <row r="140" spans="2:6" s="73" customFormat="1" ht="23.25" customHeight="1" x14ac:dyDescent="0.45">
      <c r="B140" s="77"/>
      <c r="C140" s="70" t="s">
        <v>618</v>
      </c>
      <c r="D140" s="71" t="s">
        <v>624</v>
      </c>
      <c r="E140" s="72" t="s">
        <v>638</v>
      </c>
      <c r="F140" s="75" t="s">
        <v>640</v>
      </c>
    </row>
    <row r="141" spans="2:6" s="73" customFormat="1" ht="23.25" customHeight="1" x14ac:dyDescent="0.45">
      <c r="B141" s="77"/>
      <c r="C141" s="70" t="s">
        <v>619</v>
      </c>
      <c r="D141" s="71" t="s">
        <v>625</v>
      </c>
      <c r="E141" s="72" t="s">
        <v>639</v>
      </c>
      <c r="F141" s="75" t="s">
        <v>640</v>
      </c>
    </row>
    <row r="142" spans="2:6" ht="33" customHeight="1" x14ac:dyDescent="0.45">
      <c r="B142" s="163" t="s">
        <v>175</v>
      </c>
      <c r="C142" s="164"/>
      <c r="D142" s="164"/>
      <c r="E142" s="164"/>
      <c r="F142" s="165"/>
    </row>
    <row r="143" spans="2:6" ht="85.5" x14ac:dyDescent="0.45">
      <c r="B143" s="173" t="s">
        <v>587</v>
      </c>
      <c r="C143" s="61" t="s">
        <v>593</v>
      </c>
      <c r="D143" s="62" t="s">
        <v>594</v>
      </c>
      <c r="E143" s="63" t="s">
        <v>600</v>
      </c>
      <c r="F143" s="64" t="s">
        <v>606</v>
      </c>
    </row>
    <row r="144" spans="2:6" ht="85.5" x14ac:dyDescent="0.45">
      <c r="B144" s="173"/>
      <c r="C144" s="61" t="s">
        <v>588</v>
      </c>
      <c r="D144" s="62" t="s">
        <v>595</v>
      </c>
      <c r="E144" s="63" t="s">
        <v>601</v>
      </c>
      <c r="F144" s="64" t="s">
        <v>606</v>
      </c>
    </row>
    <row r="145" spans="2:6" ht="85.5" x14ac:dyDescent="0.45">
      <c r="B145" s="173"/>
      <c r="C145" s="61" t="s">
        <v>589</v>
      </c>
      <c r="D145" s="62" t="s">
        <v>596</v>
      </c>
      <c r="E145" s="63" t="s">
        <v>602</v>
      </c>
      <c r="F145" s="64" t="s">
        <v>606</v>
      </c>
    </row>
    <row r="146" spans="2:6" ht="85.5" x14ac:dyDescent="0.45">
      <c r="B146" s="173"/>
      <c r="C146" s="61" t="s">
        <v>590</v>
      </c>
      <c r="D146" s="62" t="s">
        <v>597</v>
      </c>
      <c r="E146" s="63" t="s">
        <v>603</v>
      </c>
      <c r="F146" s="64" t="s">
        <v>606</v>
      </c>
    </row>
    <row r="147" spans="2:6" ht="85.5" x14ac:dyDescent="0.45">
      <c r="B147" s="173"/>
      <c r="C147" s="61" t="s">
        <v>591</v>
      </c>
      <c r="D147" s="62" t="s">
        <v>598</v>
      </c>
      <c r="E147" s="63" t="s">
        <v>604</v>
      </c>
      <c r="F147" s="64" t="s">
        <v>606</v>
      </c>
    </row>
    <row r="148" spans="2:6" ht="85.5" x14ac:dyDescent="0.45">
      <c r="B148" s="173"/>
      <c r="C148" s="61" t="s">
        <v>592</v>
      </c>
      <c r="D148" s="62" t="s">
        <v>599</v>
      </c>
      <c r="E148" s="63" t="s">
        <v>605</v>
      </c>
      <c r="F148" s="64" t="s">
        <v>606</v>
      </c>
    </row>
    <row r="149" spans="2:6" ht="57" x14ac:dyDescent="0.45">
      <c r="B149" s="170" t="s">
        <v>36</v>
      </c>
      <c r="C149" s="29" t="s">
        <v>414</v>
      </c>
      <c r="D149" s="31" t="s">
        <v>413</v>
      </c>
      <c r="E149" s="25" t="s">
        <v>88</v>
      </c>
      <c r="F149" s="26" t="s">
        <v>415</v>
      </c>
    </row>
    <row r="150" spans="2:6" ht="75.599999999999994" customHeight="1" x14ac:dyDescent="0.45">
      <c r="B150" s="171"/>
      <c r="C150" s="29" t="s">
        <v>428</v>
      </c>
      <c r="D150" s="31" t="s">
        <v>416</v>
      </c>
      <c r="E150" s="25" t="s">
        <v>89</v>
      </c>
      <c r="F150" s="26" t="s">
        <v>426</v>
      </c>
    </row>
    <row r="151" spans="2:6" ht="75" customHeight="1" x14ac:dyDescent="0.45">
      <c r="B151" s="171"/>
      <c r="C151" s="29" t="s">
        <v>429</v>
      </c>
      <c r="D151" s="31" t="s">
        <v>417</v>
      </c>
      <c r="E151" s="25" t="s">
        <v>98</v>
      </c>
      <c r="F151" s="26" t="s">
        <v>427</v>
      </c>
    </row>
    <row r="152" spans="2:6" ht="55.5" customHeight="1" x14ac:dyDescent="0.45">
      <c r="B152" s="172"/>
      <c r="C152" s="29" t="s">
        <v>501</v>
      </c>
      <c r="D152" s="31" t="s">
        <v>418</v>
      </c>
      <c r="E152" s="25" t="s">
        <v>97</v>
      </c>
      <c r="F152" s="26" t="s">
        <v>430</v>
      </c>
    </row>
    <row r="153" spans="2:6" ht="75.599999999999994" customHeight="1" x14ac:dyDescent="0.45">
      <c r="B153" s="170" t="s">
        <v>502</v>
      </c>
      <c r="C153" s="29" t="s">
        <v>432</v>
      </c>
      <c r="D153" s="31" t="s">
        <v>419</v>
      </c>
      <c r="E153" s="25" t="s">
        <v>96</v>
      </c>
      <c r="F153" s="166" t="s">
        <v>431</v>
      </c>
    </row>
    <row r="154" spans="2:6" ht="74.45" customHeight="1" x14ac:dyDescent="0.45">
      <c r="B154" s="171"/>
      <c r="C154" s="29" t="s">
        <v>433</v>
      </c>
      <c r="D154" s="31" t="s">
        <v>420</v>
      </c>
      <c r="E154" s="25" t="s">
        <v>95</v>
      </c>
      <c r="F154" s="167"/>
    </row>
    <row r="155" spans="2:6" ht="44.1" customHeight="1" x14ac:dyDescent="0.45">
      <c r="B155" s="171"/>
      <c r="C155" s="29" t="s">
        <v>434</v>
      </c>
      <c r="D155" s="31" t="s">
        <v>421</v>
      </c>
      <c r="E155" s="25" t="s">
        <v>94</v>
      </c>
      <c r="F155" s="167"/>
    </row>
    <row r="156" spans="2:6" ht="84.6" customHeight="1" x14ac:dyDescent="0.45">
      <c r="B156" s="171"/>
      <c r="C156" s="29" t="s">
        <v>435</v>
      </c>
      <c r="D156" s="31" t="s">
        <v>422</v>
      </c>
      <c r="E156" s="25" t="s">
        <v>90</v>
      </c>
      <c r="F156" s="167"/>
    </row>
    <row r="157" spans="2:6" ht="60" customHeight="1" x14ac:dyDescent="0.45">
      <c r="B157" s="171"/>
      <c r="C157" s="29" t="s">
        <v>436</v>
      </c>
      <c r="D157" s="31" t="s">
        <v>423</v>
      </c>
      <c r="E157" s="25" t="s">
        <v>91</v>
      </c>
      <c r="F157" s="167"/>
    </row>
    <row r="158" spans="2:6" ht="42.95" customHeight="1" x14ac:dyDescent="0.45">
      <c r="B158" s="171"/>
      <c r="C158" s="29" t="s">
        <v>437</v>
      </c>
      <c r="D158" s="31" t="s">
        <v>424</v>
      </c>
      <c r="E158" s="25" t="s">
        <v>92</v>
      </c>
      <c r="F158" s="167"/>
    </row>
    <row r="159" spans="2:6" ht="33" customHeight="1" thickBot="1" x14ac:dyDescent="0.5">
      <c r="B159" s="172"/>
      <c r="C159" s="51" t="s">
        <v>438</v>
      </c>
      <c r="D159" s="31" t="s">
        <v>425</v>
      </c>
      <c r="E159" s="25" t="s">
        <v>93</v>
      </c>
      <c r="F159" s="168"/>
    </row>
  </sheetData>
  <mergeCells count="39">
    <mergeCell ref="B69:B74"/>
    <mergeCell ref="B75:B80"/>
    <mergeCell ref="B58:B59"/>
    <mergeCell ref="B4:B12"/>
    <mergeCell ref="B3:E3"/>
    <mergeCell ref="B32:B36"/>
    <mergeCell ref="B56:B57"/>
    <mergeCell ref="B62:B63"/>
    <mergeCell ref="B60:B61"/>
    <mergeCell ref="B90:B91"/>
    <mergeCell ref="B92:B98"/>
    <mergeCell ref="B105:B113"/>
    <mergeCell ref="B117:B121"/>
    <mergeCell ref="B126:B129"/>
    <mergeCell ref="B122:B124"/>
    <mergeCell ref="B99:B102"/>
    <mergeCell ref="B116:F116"/>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142:F142"/>
    <mergeCell ref="F153:F159"/>
    <mergeCell ref="B125:F125"/>
    <mergeCell ref="B153:B159"/>
    <mergeCell ref="B149:B152"/>
    <mergeCell ref="B143:B148"/>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87"/>
  <sheetViews>
    <sheetView showGridLines="0" tabSelected="1" showRuler="0" zoomScale="18" zoomScaleNormal="18" zoomScaleSheetLayoutView="23" zoomScalePageLayoutView="21" workbookViewId="0">
      <pane xSplit="3" ySplit="7" topLeftCell="D163" activePane="bottomRight" state="frozen"/>
      <selection pane="topRight" activeCell="D1" sqref="D1"/>
      <selection pane="bottomLeft" activeCell="A8" sqref="A8"/>
      <selection pane="bottomRight" activeCell="M170" sqref="M170"/>
    </sheetView>
  </sheetViews>
  <sheetFormatPr defaultColWidth="9.140625" defaultRowHeight="46.5" x14ac:dyDescent="0.7"/>
  <cols>
    <col min="1" max="1" width="81" style="152" customWidth="1" collapsed="1"/>
    <col min="2" max="2" width="196.42578125" style="152" customWidth="1" collapsed="1"/>
    <col min="3" max="3" width="38.42578125" style="59" bestFit="1" customWidth="1" collapsed="1"/>
    <col min="4" max="27" width="24.28515625" style="5" customWidth="1" collapsed="1"/>
    <col min="28" max="28" width="53.42578125" style="5" customWidth="1" collapsed="1"/>
    <col min="29" max="29" width="182.42578125" style="60" hidden="1" customWidth="1" collapsed="1"/>
    <col min="30" max="30" width="255.28515625" style="60" customWidth="1" collapsed="1"/>
    <col min="31" max="31" width="3.140625" style="2" hidden="1" customWidth="1" collapsed="1"/>
    <col min="32" max="32" width="236.140625" style="2" customWidth="1" collapsed="1"/>
    <col min="33" max="16384" width="9.140625" style="2" collapsed="1"/>
  </cols>
  <sheetData>
    <row r="1" spans="1:32" s="14" customFormat="1" ht="260.45" customHeight="1" x14ac:dyDescent="1.35">
      <c r="A1" s="155" t="s">
        <v>574</v>
      </c>
      <c r="B1" s="272" t="s">
        <v>581</v>
      </c>
      <c r="C1" s="273"/>
      <c r="D1" s="274" t="s">
        <v>176</v>
      </c>
      <c r="E1" s="275"/>
      <c r="F1" s="203" t="s">
        <v>582</v>
      </c>
      <c r="G1" s="204"/>
      <c r="H1" s="274" t="s">
        <v>573</v>
      </c>
      <c r="I1" s="275"/>
      <c r="J1" s="275"/>
      <c r="K1" s="203" t="s">
        <v>583</v>
      </c>
      <c r="L1" s="203"/>
      <c r="M1" s="203"/>
      <c r="N1" s="203"/>
      <c r="O1" s="203"/>
      <c r="P1" s="203"/>
      <c r="Q1" s="203"/>
      <c r="R1" s="217" t="s">
        <v>580</v>
      </c>
      <c r="S1" s="217"/>
      <c r="T1" s="203" t="s">
        <v>584</v>
      </c>
      <c r="U1" s="203"/>
      <c r="V1" s="204"/>
      <c r="W1" s="218" t="s">
        <v>575</v>
      </c>
      <c r="X1" s="219"/>
      <c r="Y1" s="78" t="s">
        <v>585</v>
      </c>
      <c r="Z1" s="145" t="s">
        <v>576</v>
      </c>
      <c r="AA1" s="203">
        <v>2019</v>
      </c>
      <c r="AB1" s="204"/>
      <c r="AC1" s="265" t="s">
        <v>577</v>
      </c>
      <c r="AD1" s="266"/>
      <c r="AE1" s="266"/>
      <c r="AF1" s="266"/>
    </row>
    <row r="2" spans="1:32" s="3" customFormat="1" ht="114" hidden="1" customHeight="1" x14ac:dyDescent="1.1499999999999999">
      <c r="A2" s="267" t="s">
        <v>146</v>
      </c>
      <c r="B2" s="267"/>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c r="AC2" s="267"/>
      <c r="AD2" s="79"/>
      <c r="AE2" s="80"/>
      <c r="AF2" s="80"/>
    </row>
    <row r="3" spans="1:32" s="6" customFormat="1" ht="92.25" hidden="1" customHeight="1" x14ac:dyDescent="1.35">
      <c r="A3" s="252" t="s">
        <v>0</v>
      </c>
      <c r="B3" s="252"/>
      <c r="C3" s="252"/>
      <c r="D3" s="252"/>
      <c r="E3" s="252"/>
      <c r="F3" s="81"/>
      <c r="G3" s="81" t="s">
        <v>1</v>
      </c>
      <c r="H3" s="81"/>
      <c r="I3" s="81"/>
      <c r="J3" s="81"/>
      <c r="K3" s="81"/>
      <c r="L3" s="81"/>
      <c r="M3" s="81"/>
      <c r="N3" s="81" t="s">
        <v>3</v>
      </c>
      <c r="O3" s="81"/>
      <c r="P3" s="81"/>
      <c r="Q3" s="81"/>
      <c r="R3" s="81"/>
      <c r="S3" s="81"/>
      <c r="T3" s="81"/>
      <c r="U3" s="81"/>
      <c r="V3" s="81"/>
      <c r="W3" s="81" t="s">
        <v>2</v>
      </c>
      <c r="X3" s="81"/>
      <c r="Y3" s="81"/>
      <c r="Z3" s="81"/>
      <c r="AA3" s="81"/>
      <c r="AB3" s="81"/>
      <c r="AC3" s="82"/>
      <c r="AD3" s="82"/>
      <c r="AE3" s="81"/>
      <c r="AF3" s="81"/>
    </row>
    <row r="4" spans="1:32" s="1" customFormat="1" ht="80.25" customHeight="1" x14ac:dyDescent="1.1499999999999999">
      <c r="A4" s="260" t="s">
        <v>586</v>
      </c>
      <c r="B4" s="261"/>
      <c r="C4" s="261"/>
      <c r="D4" s="261"/>
      <c r="E4" s="261"/>
      <c r="F4" s="261"/>
      <c r="G4" s="261"/>
      <c r="H4" s="261"/>
      <c r="I4" s="261"/>
      <c r="J4" s="261"/>
      <c r="K4" s="261"/>
      <c r="L4" s="261"/>
      <c r="M4" s="261"/>
      <c r="N4" s="261"/>
      <c r="O4" s="261"/>
      <c r="P4" s="261"/>
      <c r="Q4" s="261"/>
      <c r="R4" s="261"/>
      <c r="S4" s="261"/>
      <c r="T4" s="261"/>
      <c r="U4" s="261"/>
      <c r="V4" s="261"/>
      <c r="W4" s="261"/>
      <c r="X4" s="261"/>
      <c r="Y4" s="261"/>
      <c r="Z4" s="261"/>
      <c r="AA4" s="261"/>
      <c r="AB4" s="261"/>
      <c r="AC4" s="261"/>
      <c r="AD4" s="261"/>
      <c r="AE4" s="261"/>
      <c r="AF4" s="262"/>
    </row>
    <row r="5" spans="1:32" s="7" customFormat="1" ht="77.25" customHeight="1" x14ac:dyDescent="1.1000000000000001">
      <c r="A5" s="286" t="s">
        <v>16</v>
      </c>
      <c r="B5" s="287"/>
      <c r="C5" s="287"/>
      <c r="D5" s="287"/>
      <c r="E5" s="287"/>
      <c r="F5" s="287"/>
      <c r="G5" s="287"/>
      <c r="H5" s="287"/>
      <c r="I5" s="287"/>
      <c r="J5" s="287"/>
      <c r="K5" s="287"/>
      <c r="L5" s="287"/>
      <c r="M5" s="287"/>
      <c r="N5" s="287"/>
      <c r="O5" s="287"/>
      <c r="P5" s="287"/>
      <c r="Q5" s="287"/>
      <c r="R5" s="287"/>
      <c r="S5" s="287"/>
      <c r="T5" s="287"/>
      <c r="U5" s="287"/>
      <c r="V5" s="287"/>
      <c r="W5" s="287"/>
      <c r="X5" s="287"/>
      <c r="Y5" s="287"/>
      <c r="Z5" s="287"/>
      <c r="AA5" s="287"/>
      <c r="AB5" s="287"/>
      <c r="AC5" s="287"/>
      <c r="AD5" s="287"/>
      <c r="AE5" s="287"/>
      <c r="AF5" s="288"/>
    </row>
    <row r="6" spans="1:32" s="15" customFormat="1" ht="58.5" customHeight="1" x14ac:dyDescent="1.05">
      <c r="A6" s="216" t="s">
        <v>49</v>
      </c>
      <c r="B6" s="216" t="s">
        <v>538</v>
      </c>
      <c r="C6" s="237" t="s">
        <v>505</v>
      </c>
      <c r="D6" s="253" t="s">
        <v>4</v>
      </c>
      <c r="E6" s="236"/>
      <c r="F6" s="235" t="s">
        <v>5</v>
      </c>
      <c r="G6" s="236"/>
      <c r="H6" s="235" t="s">
        <v>6</v>
      </c>
      <c r="I6" s="236"/>
      <c r="J6" s="235" t="s">
        <v>7</v>
      </c>
      <c r="K6" s="236"/>
      <c r="L6" s="235" t="s">
        <v>8</v>
      </c>
      <c r="M6" s="236"/>
      <c r="N6" s="235" t="s">
        <v>9</v>
      </c>
      <c r="O6" s="236"/>
      <c r="P6" s="235" t="s">
        <v>10</v>
      </c>
      <c r="Q6" s="236"/>
      <c r="R6" s="235" t="s">
        <v>11</v>
      </c>
      <c r="S6" s="236"/>
      <c r="T6" s="235" t="s">
        <v>12</v>
      </c>
      <c r="U6" s="236"/>
      <c r="V6" s="235" t="s">
        <v>28</v>
      </c>
      <c r="W6" s="236"/>
      <c r="X6" s="235" t="s">
        <v>29</v>
      </c>
      <c r="Y6" s="236"/>
      <c r="Z6" s="235" t="s">
        <v>13</v>
      </c>
      <c r="AA6" s="236"/>
      <c r="AB6" s="271" t="s">
        <v>24</v>
      </c>
      <c r="AC6" s="270" t="s">
        <v>572</v>
      </c>
      <c r="AD6" s="210" t="s">
        <v>578</v>
      </c>
      <c r="AE6" s="205" t="s">
        <v>579</v>
      </c>
      <c r="AF6" s="205" t="s">
        <v>579</v>
      </c>
    </row>
    <row r="7" spans="1:32" s="15" customFormat="1" ht="58.5" customHeight="1" x14ac:dyDescent="1.05">
      <c r="A7" s="216"/>
      <c r="B7" s="216"/>
      <c r="C7" s="237"/>
      <c r="D7" s="83" t="s">
        <v>14</v>
      </c>
      <c r="E7" s="84" t="s">
        <v>15</v>
      </c>
      <c r="F7" s="83" t="s">
        <v>14</v>
      </c>
      <c r="G7" s="84" t="s">
        <v>15</v>
      </c>
      <c r="H7" s="83" t="s">
        <v>14</v>
      </c>
      <c r="I7" s="84" t="s">
        <v>15</v>
      </c>
      <c r="J7" s="83" t="s">
        <v>14</v>
      </c>
      <c r="K7" s="84" t="s">
        <v>15</v>
      </c>
      <c r="L7" s="83" t="s">
        <v>14</v>
      </c>
      <c r="M7" s="84" t="s">
        <v>15</v>
      </c>
      <c r="N7" s="83" t="s">
        <v>14</v>
      </c>
      <c r="O7" s="84" t="s">
        <v>15</v>
      </c>
      <c r="P7" s="83" t="s">
        <v>14</v>
      </c>
      <c r="Q7" s="84" t="s">
        <v>15</v>
      </c>
      <c r="R7" s="83" t="s">
        <v>14</v>
      </c>
      <c r="S7" s="84" t="s">
        <v>15</v>
      </c>
      <c r="T7" s="83" t="s">
        <v>14</v>
      </c>
      <c r="U7" s="84" t="s">
        <v>15</v>
      </c>
      <c r="V7" s="83" t="s">
        <v>14</v>
      </c>
      <c r="W7" s="84" t="s">
        <v>15</v>
      </c>
      <c r="X7" s="83" t="s">
        <v>14</v>
      </c>
      <c r="Y7" s="84" t="s">
        <v>15</v>
      </c>
      <c r="Z7" s="83" t="s">
        <v>14</v>
      </c>
      <c r="AA7" s="84" t="s">
        <v>15</v>
      </c>
      <c r="AB7" s="271"/>
      <c r="AC7" s="239"/>
      <c r="AD7" s="210"/>
      <c r="AE7" s="205"/>
      <c r="AF7" s="205"/>
    </row>
    <row r="8" spans="1:32" s="9" customFormat="1" ht="114" customHeight="1" x14ac:dyDescent="0.95">
      <c r="A8" s="268" t="s">
        <v>141</v>
      </c>
      <c r="B8" s="85" t="s">
        <v>179</v>
      </c>
      <c r="C8" s="86" t="s">
        <v>177</v>
      </c>
      <c r="D8" s="146"/>
      <c r="E8" s="146"/>
      <c r="F8" s="146"/>
      <c r="G8" s="146"/>
      <c r="H8" s="146"/>
      <c r="I8" s="147"/>
      <c r="J8" s="146"/>
      <c r="K8" s="146"/>
      <c r="L8" s="146"/>
      <c r="M8" s="146"/>
      <c r="N8" s="146"/>
      <c r="O8" s="146"/>
      <c r="P8" s="146"/>
      <c r="Q8" s="146"/>
      <c r="R8" s="146"/>
      <c r="S8" s="146"/>
      <c r="T8" s="146"/>
      <c r="U8" s="146"/>
      <c r="V8" s="146"/>
      <c r="W8" s="146"/>
      <c r="X8" s="146"/>
      <c r="Y8" s="146"/>
      <c r="Z8" s="146"/>
      <c r="AA8" s="146"/>
      <c r="AB8" s="88">
        <f t="shared" ref="AB8:AB12" si="0">SUM(D8:AA8)</f>
        <v>0</v>
      </c>
      <c r="AC8" s="249" t="str">
        <f>CONCATENATE(IF(D9&gt;D8," * F01-02 "&amp;D6&amp;" "&amp;D7&amp;" is more than F01-01"&amp;CHAR(10),""),IF(E9&gt;E8," * F01-02 "&amp;D6&amp;" "&amp;E7&amp;" is more than F01-01"&amp;CHAR(10),""),IF(F9&gt;F8," * F01-02 "&amp;F6&amp;" "&amp;F7&amp;" is more than F01-01"&amp;CHAR(10),""),IF(G9&gt;G8," * F01-02 "&amp;F6&amp;" "&amp;G7&amp;" is more than F01-01"&amp;CHAR(10),""),IF(H9&gt;H8," * F01-02 "&amp;H6&amp;" "&amp;H7&amp;" is more than F01-01"&amp;CHAR(10),""),IF(I9&gt;I8," * F01-02 "&amp;H6&amp;" "&amp;I7&amp;" is more than F01-01"&amp;CHAR(10),""),IF(J9&gt;J8," * F01-02 "&amp;J6&amp;" "&amp;J7&amp;" is more than F01-01"&amp;CHAR(10),""),IF(K9&gt;K8," * F01-02 "&amp;J6&amp;" "&amp;K7&amp;" is more than F01-01"&amp;CHAR(10),""),IF(L9&gt;L8," * F01-02 "&amp;L6&amp;" "&amp;L7&amp;" is more than F01-01"&amp;CHAR(10),""),IF(M9&gt;M8," * F01-02 "&amp;L6&amp;" "&amp;M7&amp;" is more than F01-01"&amp;CHAR(10),""),IF(N9&gt;N8," * F01-02 "&amp;N6&amp;" "&amp;N7&amp;" is more than F01-01"&amp;CHAR(10),""),IF(O9&gt;O8," * F01-02 "&amp;N6&amp;" "&amp;O7&amp;" is more than F01-01"&amp;CHAR(10),""),IF(P9&gt;P8," * F01-02 "&amp;P6&amp;" "&amp;P7&amp;" is more than F01-01"&amp;CHAR(10),""),IF(Q9&gt;Q8," * F01-02 "&amp;P6&amp;" "&amp;Q7&amp;" is more than F01-01"&amp;CHAR(10),""),IF(R9&gt;R8," * F01-02 "&amp;R6&amp;" "&amp;R7&amp;" is more than F01-01"&amp;CHAR(10),""),IF(S9&gt;S8," * F01-02 "&amp;R6&amp;" "&amp;S7&amp;" is more than F01-01"&amp;CHAR(10),""),IF(T9&gt;T8," * F01-02 "&amp;T6&amp;" "&amp;T7&amp;" is more than F01-01"&amp;CHAR(10),""),IF(U9&gt;U8," * F01-02 "&amp;T6&amp;" "&amp;U7&amp;" is more than F01-01"&amp;CHAR(10),""),IF(V9&gt;V8," * F01-02 "&amp;V6&amp;" "&amp;V7&amp;" is more than F01-01"&amp;CHAR(10),""),IF(W9&gt;W8," * F01-02 "&amp;V6&amp;" "&amp;W7&amp;" is more than F01-01"&amp;CHAR(10),""),IF(X9&gt;X8," * F01-02 "&amp;X6&amp;" "&amp;X7&amp;" is more than F01-01"&amp;CHAR(10),""),IF(Y9&gt;Y8," * F01-02 "&amp;X6&amp;" "&amp;Y7&amp;" is more than F01-01"&amp;CHAR(10),""),IF(Z9&gt;Z8," * F01-02 "&amp;Z6&amp;" "&amp;Z7&amp;" is more than F01-01"&amp;CHAR(10),""),IF(AA9&gt;AA8," * F01-02 "&amp;Z6&amp;" "&amp;AA7&amp;" is more than F01-01"&amp;CHAR(10),""),IF(AB9&gt;AB8," * Total F01-02 is more than Total F01-01"&amp;CHAR(10),""))</f>
        <v/>
      </c>
      <c r="AD8" s="277" t="str">
        <f>CONCATENATE(AC8,AC10,AC11,AC12,AC14,AC15,AC16,AC17,AC19,AC21,AC23,AC25,AC27,AC29,AC31,AC33,AC35)</f>
        <v/>
      </c>
      <c r="AE8" s="89"/>
      <c r="AF8" s="285" t="str">
        <f>CONCATENATE(AE8,AE9,AE10,AE11,AE12,AE13,AE14,AE15,AE16,AE17,AE18,AE19,AE20,AE21,AE22,AE23,AE24,AE25,AE26,AE27,AE28,AE29,AE30,AE31,AE32,AE33,AE34,AE35,AE36)</f>
        <v/>
      </c>
    </row>
    <row r="9" spans="1:32" s="9" customFormat="1" ht="97.5" customHeight="1" x14ac:dyDescent="0.95">
      <c r="A9" s="269"/>
      <c r="B9" s="85" t="s">
        <v>504</v>
      </c>
      <c r="C9" s="90" t="s">
        <v>181</v>
      </c>
      <c r="D9" s="146"/>
      <c r="E9" s="146"/>
      <c r="F9" s="146"/>
      <c r="G9" s="146"/>
      <c r="H9" s="146"/>
      <c r="I9" s="146"/>
      <c r="J9" s="146"/>
      <c r="K9" s="146"/>
      <c r="L9" s="146"/>
      <c r="M9" s="146"/>
      <c r="N9" s="146"/>
      <c r="O9" s="146"/>
      <c r="P9" s="146"/>
      <c r="Q9" s="146"/>
      <c r="R9" s="146"/>
      <c r="S9" s="146"/>
      <c r="T9" s="146"/>
      <c r="U9" s="146"/>
      <c r="V9" s="146"/>
      <c r="W9" s="146"/>
      <c r="X9" s="146"/>
      <c r="Y9" s="146"/>
      <c r="Z9" s="146"/>
      <c r="AA9" s="146"/>
      <c r="AB9" s="88">
        <f t="shared" si="0"/>
        <v>0</v>
      </c>
      <c r="AC9" s="250"/>
      <c r="AD9" s="277"/>
      <c r="AE9" s="89"/>
      <c r="AF9" s="285"/>
    </row>
    <row r="10" spans="1:32" s="9" customFormat="1" ht="104.25" customHeight="1" x14ac:dyDescent="0.95">
      <c r="A10" s="269"/>
      <c r="B10" s="85" t="s">
        <v>506</v>
      </c>
      <c r="C10" s="90" t="s">
        <v>539</v>
      </c>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88">
        <f t="shared" si="0"/>
        <v>0</v>
      </c>
      <c r="AC10" s="91" t="str">
        <f>CONCATENATE(IF(D10&lt;&gt;SUM(D11,D12,D15,D16)," * F01-03 for Age "&amp;D6&amp;" "&amp;D7&amp;" is not equal to the sum of (F01-04+F01-05+F01-08+F01-09)"&amp;CHAR(10),""),IF(E10&lt;&gt;SUM(E11,E12,E15,E16)," * F01-03 for Age "&amp;D6&amp;" "&amp;E7&amp;" is not equal to the sum of F01-04+F01-05+F01-08+F01-09"&amp;CHAR(10),""),IF(F10&lt;&gt;SUM(F11,F12,F15,F16)," * F01-03 for Age "&amp;F6&amp;" "&amp;F7&amp;" is not equal to the sum of (F01-04+F01-05+F01-08+F01-09)"&amp;CHAR(10),""),IF(G10&lt;&gt;SUM(G11,G12,G15,G16)," * F01-03 for Age "&amp;F6&amp;" "&amp;G7&amp;" is not equal to the sum of F01-04+F01-05+F01-08+F01-09"&amp;CHAR(10),""),IF(H10&lt;&gt;SUM(H11,H12,H15,H16)," * F01-03 for Age "&amp;H6&amp;" "&amp;H7&amp;" is not equal to the sum of (F01-04+F01-05+F01-08+F01-09)"&amp;CHAR(10),""),IF(I10&lt;&gt;SUM(I11,I12,I15,I16)," * F01-03 for Age "&amp;H6&amp;" "&amp;I7&amp;" is not equal to the sum of F01-04+F01-05+F01-08+F01-09"&amp;CHAR(10),""),IF(J10&lt;&gt;SUM(J11,J12,J15,J16)," * F01-03 for Age "&amp;J6&amp;" "&amp;J7&amp;" is not equal to the sum of (F01-04+F01-05+F01-08+F01-09)"&amp;CHAR(10),""),IF(K10&lt;&gt;SUM(K11,K12,K15,K16)," * F01-03 for Age "&amp;J6&amp;" "&amp;K7&amp;" is not equal to the sum of F01-04+F01-05+F01-08+F01-09"&amp;CHAR(10),""),IF(L10&lt;&gt;SUM(L11,L12,L15,L16)," * F01-03 for Age "&amp;L6&amp;" "&amp;L7&amp;" is not equal to the sum of (F01-04+F01-05+F01-08+F01-09)"&amp;CHAR(10),""),IF(M10&lt;&gt;SUM(M11,M12,M15,M16)," * F01-03 for Age "&amp;L6&amp;" "&amp;M7&amp;" is not equal to the sum of F01-04+F01-05+F01-08+F01-09"&amp;CHAR(10),""),IF(N10&lt;&gt;SUM(N11,N12,N15,N16)," * F01-03 for Age "&amp;N6&amp;" "&amp;N7&amp;" is not equal to the sum of (F01-04+F01-05+F01-08+F01-09)"&amp;CHAR(10),""),IF(O10&lt;&gt;SUM(O11,O12,O15,O16)," * F01-03 for Age "&amp;N6&amp;" "&amp;O7&amp;" is not equal to the sum of F01-04+F01-05+F01-08+F01-09"&amp;CHAR(10),""),IF(P10&lt;&gt;SUM(P11,P12,P15,P16)," * F01-03 for Age "&amp;P6&amp;" "&amp;P7&amp;" is not equal to the sum of (F01-04+F01-05+F01-08+F01-09)"&amp;CHAR(10),""),IF(Q10&lt;&gt;SUM(Q11,Q12,Q15,Q16)," * F01-03 for Age "&amp;P6&amp;" "&amp;Q7&amp;" is not equal to the sum of F01-04+F01-05+F01-08+F01-09"&amp;CHAR(10),""),IF(R10&lt;&gt;SUM(R11,R12,R15,R16)," * F01-03 for Age "&amp;R6&amp;" "&amp;R7&amp;" is not equal to the sum of (F01-04+F01-05+F01-08+F01-09)"&amp;CHAR(10),""),IF(S10&lt;&gt;SUM(S11,S12,S15,S16)," * F01-03 for Age "&amp;R6&amp;" "&amp;S7&amp;" is not equal to the sum of F01-04+F01-05+F01-08+F01-09"&amp;CHAR(10),""),IF(T10&lt;&gt;SUM(T11,T12,T15,T16)," * F01-03 for Age "&amp;T6&amp;" "&amp;T7&amp;" is not equal to the sum of (F01-04+F01-05+F01-08+F01-09)"&amp;CHAR(10),""),IF(U10&lt;&gt;SUM(U11,U12,U15,U16)," * F01-03 for Age "&amp;T6&amp;" "&amp;U7&amp;" is not equal to the sum of F01-04+F01-05+F01-08+F01-09"&amp;CHAR(10),""),IF(V10&lt;&gt;SUM(V11,V12,V15,V16)," * F01-03 for Age "&amp;V6&amp;" "&amp;V7&amp;" is not equal to the sum of (F01-04+F01-05+F01-08+F01-09)"&amp;CHAR(10),""),IF(W10&lt;&gt;SUM(W11,W12,W15,W16)," * F01-03 for Age "&amp;V6&amp;" "&amp;W7&amp;" is not equal to the sum of F01-04+F01-05+F01-08+F01-09"&amp;CHAR(10),""),IF(X10&lt;&gt;SUM(X11,X12,X15,X16)," * F01-03 for Age "&amp;X6&amp;" "&amp;X7&amp;" is not equal to the sum of (F01-04+F01-05+F01-08+F01-09)"&amp;CHAR(10),""),IF(Y10&lt;&gt;SUM(Y11,Y12,Y15,Y16)," * F01-03 for Age "&amp;X6&amp;" "&amp;Y7&amp;" is not equal to the sum of F01-04+F01-05+F01-08+F01-09"&amp;CHAR(10),""),IF(Z10&lt;&gt;SUM(Z11,Z12,Z15,Z16)," * F01-03 for Age "&amp;Z6&amp;" "&amp;Z7&amp;" is not equal to the sum of (F01-04+F01-05+F01-08+F01-09)"&amp;CHAR(10),""),IF(AA10&lt;&gt;SUM(AA11,AA12,AA15,AA16)," * F01-03 for Age "&amp;Z6&amp;" "&amp;AA7&amp;" is not equal to the sum of (F01-04+F01-05+F01-08+F01-09)"&amp;CHAR(10),""),IF(AB10&lt;&gt;SUM(AB11,AB12,AB15,AB16)," * Total F01-03 is not equal to the sum of (F01-04+F01-05+F01-08+F01-09)"&amp;CHAR(10),""))</f>
        <v/>
      </c>
      <c r="AD10" s="277"/>
      <c r="AE10" s="89"/>
      <c r="AF10" s="285"/>
    </row>
    <row r="11" spans="1:32" s="10" customFormat="1" ht="88.5" customHeight="1" x14ac:dyDescent="0.25">
      <c r="A11" s="269"/>
      <c r="B11" s="85" t="s">
        <v>507</v>
      </c>
      <c r="C11" s="86" t="s">
        <v>184</v>
      </c>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46"/>
      <c r="AB11" s="88">
        <f t="shared" si="0"/>
        <v>0</v>
      </c>
      <c r="AC11" s="91"/>
      <c r="AD11" s="277"/>
      <c r="AE11" s="89"/>
      <c r="AF11" s="285"/>
    </row>
    <row r="12" spans="1:32" s="10" customFormat="1" ht="88.5" customHeight="1" x14ac:dyDescent="0.25">
      <c r="A12" s="269"/>
      <c r="B12" s="85" t="s">
        <v>642</v>
      </c>
      <c r="C12" s="86" t="s">
        <v>186</v>
      </c>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88">
        <f t="shared" si="0"/>
        <v>0</v>
      </c>
      <c r="AC12" s="249" t="str">
        <f>CONCATENATE(IF(D13&gt;D12," * Positive F01-06 for Age "&amp;D6&amp;" "&amp;D7&amp;" is more than Tested  F01-05"&amp;CHAR(10),""),IF(E13&gt;E12," * Positive F01-06 for Age "&amp;D6&amp;" "&amp;E7&amp;" is more than Tested  F01-05"&amp;CHAR(10),""),IF(F13&gt;F12," * Positive F01-06 for Age "&amp;F6&amp;" "&amp;F7&amp;" is more than Tested  F01-05"&amp;CHAR(10),""),IF(G13&gt;G12," * Positive F01-06 for Age "&amp;F6&amp;" "&amp;G7&amp;" is more than Tested  F01-05"&amp;CHAR(10),""),IF(H13&gt;H12," * Positive F01-06 for Age "&amp;H6&amp;" "&amp;H7&amp;" is more than Tested  F01-05"&amp;CHAR(10),""),IF(I13&gt;I12," * Positive F01-06 for Age "&amp;H6&amp;" "&amp;I7&amp;" is more than Tested  F01-05"&amp;CHAR(10),""),IF(J13&gt;J12," * Positive F01-06 for Age "&amp;J6&amp;" "&amp;J7&amp;" is more than Tested  F01-05"&amp;CHAR(10),""),IF(K13&gt;K12," * Positive F01-06 for Age "&amp;J6&amp;" "&amp;K7&amp;" is more than Tested  F01-05"&amp;CHAR(10),""),IF(L13&gt;L12," * Positive F01-06 for Age "&amp;L6&amp;" "&amp;L7&amp;" is more than Tested  F01-05"&amp;CHAR(10),""),IF(M13&gt;M12," * Positive F01-06 for Age "&amp;L6&amp;" "&amp;M7&amp;" is more than Tested  F01-05"&amp;CHAR(10),""),IF(N13&gt;N12," * Positive F01-06 for Age "&amp;N6&amp;" "&amp;N7&amp;" is more than Tested  F01-05"&amp;CHAR(10),""),IF(O13&gt;O12," * Positive F01-06 for Age "&amp;N6&amp;" "&amp;O7&amp;" is more than Tested  F01-05"&amp;CHAR(10),""),IF(P13&gt;P12," * Positive F01-06 for Age "&amp;P6&amp;" "&amp;P7&amp;" is more than Tested  F01-05"&amp;CHAR(10),""),IF(Q13&gt;Q12," * Positive F01-06 for Age "&amp;P6&amp;" "&amp;Q7&amp;" is more than Tested  F01-05"&amp;CHAR(10),""),IF(R13&gt;R12," * Positive F01-06 for Age "&amp;R6&amp;" "&amp;R7&amp;" is more than Tested  F01-05"&amp;CHAR(10),""),IF(S13&gt;S12," * Positive F01-06 for Age "&amp;R6&amp;" "&amp;S7&amp;" is more than Tested  F01-05"&amp;CHAR(10),""),IF(T13&gt;T12," * Positive F01-06 for Age "&amp;T6&amp;" "&amp;T7&amp;" is more than Tested  F01-05"&amp;CHAR(10),""),IF(U13&gt;U12," * Positive F01-06 for Age "&amp;T6&amp;" "&amp;U7&amp;" is more than Tested  F01-05"&amp;CHAR(10),""),IF(V13&gt;V12," * Positive F01-06 for Age "&amp;V6&amp;" "&amp;V7&amp;" is more than Tested  F01-05"&amp;CHAR(10),""),IF(W13&gt;W12," * Positive F01-06 for Age "&amp;V6&amp;" "&amp;W7&amp;" is more than Tested  F01-05"&amp;CHAR(10),""),IF(X13&gt;X12," * Positive F01-06 for Age "&amp;X6&amp;" "&amp;X7&amp;" is more than Tested  F01-05"&amp;CHAR(10),""),IF(Y13&gt;Y12," * Positive F01-06 for Age "&amp;X6&amp;" "&amp;Y7&amp;" is more than Tested  F01-05"&amp;CHAR(10),""),IF(Z13&gt;Z12," * Positive F01-06 for Age "&amp;Z6&amp;" "&amp;Z7&amp;" is more than Tested  F01-05"&amp;CHAR(10),""),IF(AA13&gt;AA12," * Positive F01-06 for Age "&amp;Z6&amp;" "&amp;AA7&amp;" is more than Tested  F01-05"&amp;CHAR(10),""),IF(AB13&gt;AB12," * Total Positive F01-06 F01-06 is more than Total Tested  F01-05 F01-05 "&amp;CHAR(10),""))</f>
        <v/>
      </c>
      <c r="AD12" s="277"/>
      <c r="AE12" s="89" t="str">
        <f>CONCATENATE(IF(AND(IFERROR((AB13*100)/AB12,0)&gt;10,AB13&gt;5)," * This facility has a high positivity rate for Index Testing. Kindly confirm if this is the true reflection"&amp;CHAR(10),""),"")</f>
        <v/>
      </c>
      <c r="AF12" s="285"/>
    </row>
    <row r="13" spans="1:32" s="10" customFormat="1" ht="88.5" customHeight="1" x14ac:dyDescent="0.25">
      <c r="A13" s="269"/>
      <c r="B13" s="92" t="s">
        <v>508</v>
      </c>
      <c r="C13" s="86" t="s">
        <v>188</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88">
        <f>SUM(D13:AA13)</f>
        <v>0</v>
      </c>
      <c r="AC13" s="250"/>
      <c r="AD13" s="277"/>
      <c r="AE13" s="89"/>
      <c r="AF13" s="285"/>
    </row>
    <row r="14" spans="1:32" s="10" customFormat="1" ht="88.5" customHeight="1" x14ac:dyDescent="0.25">
      <c r="A14" s="269"/>
      <c r="B14" s="85" t="s">
        <v>643</v>
      </c>
      <c r="C14" s="86" t="s">
        <v>191</v>
      </c>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88">
        <f t="shared" ref="AB14:AB36" si="1">SUM(D14:AA14)</f>
        <v>0</v>
      </c>
      <c r="AC14" s="91"/>
      <c r="AD14" s="277"/>
      <c r="AE14" s="89"/>
      <c r="AF14" s="285"/>
    </row>
    <row r="15" spans="1:32" s="10" customFormat="1" ht="88.5" customHeight="1" x14ac:dyDescent="0.25">
      <c r="A15" s="269"/>
      <c r="B15" s="85" t="s">
        <v>509</v>
      </c>
      <c r="C15" s="86" t="s">
        <v>192</v>
      </c>
      <c r="D15" s="149"/>
      <c r="E15" s="149"/>
      <c r="F15" s="146"/>
      <c r="G15" s="146"/>
      <c r="H15" s="146"/>
      <c r="I15" s="146"/>
      <c r="J15" s="146"/>
      <c r="K15" s="146"/>
      <c r="L15" s="146"/>
      <c r="M15" s="146"/>
      <c r="N15" s="146"/>
      <c r="O15" s="146"/>
      <c r="P15" s="146"/>
      <c r="Q15" s="146"/>
      <c r="R15" s="146"/>
      <c r="S15" s="146"/>
      <c r="T15" s="146"/>
      <c r="U15" s="146"/>
      <c r="V15" s="146"/>
      <c r="W15" s="146"/>
      <c r="X15" s="146"/>
      <c r="Y15" s="146"/>
      <c r="Z15" s="146"/>
      <c r="AA15" s="146"/>
      <c r="AB15" s="88">
        <f t="shared" si="1"/>
        <v>0</v>
      </c>
      <c r="AC15" s="91"/>
      <c r="AD15" s="277"/>
      <c r="AE15" s="89"/>
      <c r="AF15" s="285"/>
    </row>
    <row r="16" spans="1:32" s="10" customFormat="1" ht="88.5" customHeight="1" x14ac:dyDescent="0.25">
      <c r="A16" s="269"/>
      <c r="B16" s="85" t="s">
        <v>510</v>
      </c>
      <c r="C16" s="86" t="s">
        <v>195</v>
      </c>
      <c r="D16" s="149"/>
      <c r="E16" s="149"/>
      <c r="F16" s="146"/>
      <c r="G16" s="146"/>
      <c r="H16" s="146"/>
      <c r="I16" s="146"/>
      <c r="J16" s="146"/>
      <c r="K16" s="146"/>
      <c r="L16" s="146"/>
      <c r="M16" s="146"/>
      <c r="N16" s="146"/>
      <c r="O16" s="146"/>
      <c r="P16" s="146"/>
      <c r="Q16" s="146"/>
      <c r="R16" s="146"/>
      <c r="S16" s="146"/>
      <c r="T16" s="146"/>
      <c r="U16" s="146"/>
      <c r="V16" s="146"/>
      <c r="W16" s="146"/>
      <c r="X16" s="146"/>
      <c r="Y16" s="146"/>
      <c r="Z16" s="146"/>
      <c r="AA16" s="146"/>
      <c r="AB16" s="88">
        <f t="shared" si="1"/>
        <v>0</v>
      </c>
      <c r="AC16" s="91"/>
      <c r="AD16" s="277"/>
      <c r="AE16" s="89"/>
      <c r="AF16" s="285"/>
    </row>
    <row r="17" spans="1:32" s="10" customFormat="1" ht="88.5" customHeight="1" x14ac:dyDescent="0.25">
      <c r="A17" s="232" t="s">
        <v>17</v>
      </c>
      <c r="B17" s="85" t="s">
        <v>511</v>
      </c>
      <c r="C17" s="86" t="s">
        <v>197</v>
      </c>
      <c r="D17" s="149"/>
      <c r="E17" s="149"/>
      <c r="F17" s="146"/>
      <c r="G17" s="146"/>
      <c r="H17" s="146"/>
      <c r="I17" s="146"/>
      <c r="J17" s="146"/>
      <c r="K17" s="146"/>
      <c r="L17" s="146"/>
      <c r="M17" s="146"/>
      <c r="N17" s="146"/>
      <c r="O17" s="146"/>
      <c r="P17" s="146"/>
      <c r="Q17" s="146"/>
      <c r="R17" s="146"/>
      <c r="S17" s="146"/>
      <c r="T17" s="146"/>
      <c r="U17" s="146"/>
      <c r="V17" s="146"/>
      <c r="W17" s="146"/>
      <c r="X17" s="146"/>
      <c r="Y17" s="146"/>
      <c r="Z17" s="146"/>
      <c r="AA17" s="146"/>
      <c r="AB17" s="88">
        <f t="shared" si="1"/>
        <v>0</v>
      </c>
      <c r="AC17" s="249" t="str">
        <f>CONCATENATE(IF(D18&gt;D17," * Positive F01-11 for Age "&amp;D6&amp;" "&amp;D7&amp;" is more than Tested  F01-10"&amp;CHAR(10),""),IF(E18&gt;E17," * Positive F01-11 for Age "&amp;D6&amp;" "&amp;E7&amp;" is more than Tested  F01-10"&amp;CHAR(10),""),IF(F18&gt;F17," * Positive F01-11 for Age "&amp;F6&amp;" "&amp;F7&amp;" is more than Tested  F01-10"&amp;CHAR(10),""),IF(G18&gt;G17," * Positive F01-11 for Age "&amp;F6&amp;" "&amp;G7&amp;" is more than Tested  F01-10"&amp;CHAR(10),""),IF(H18&gt;H17," * Positive F01-11 for Age "&amp;H6&amp;" "&amp;H7&amp;" is more than Tested  F01-10"&amp;CHAR(10),""),IF(I18&gt;I17," * Positive F01-11 for Age "&amp;H6&amp;" "&amp;I7&amp;" is more than Tested  F01-10"&amp;CHAR(10),""),IF(J18&gt;J17," * Positive F01-11 for Age "&amp;J6&amp;" "&amp;J7&amp;" is more than Tested  F01-10"&amp;CHAR(10),""),IF(K18&gt;K17," * Positive F01-11 for Age "&amp;J6&amp;" "&amp;K7&amp;" is more than Tested  F01-10"&amp;CHAR(10),""),IF(L18&gt;L17," * Positive F01-11 for Age "&amp;L6&amp;" "&amp;L7&amp;" is more than Tested  F01-10"&amp;CHAR(10),""),IF(M18&gt;M17," * Positive F01-11 for Age "&amp;L6&amp;" "&amp;M7&amp;" is more than Tested  F01-10"&amp;CHAR(10),""),IF(N18&gt;N17," * Positive F01-11 for Age "&amp;N6&amp;" "&amp;N7&amp;" is more than Tested  F01-10"&amp;CHAR(10),""),IF(O18&gt;O17," * Positive F01-11 for Age "&amp;N6&amp;" "&amp;O7&amp;" is more than Tested  F01-10"&amp;CHAR(10),""),IF(P18&gt;P17," * Positive F01-11 for Age "&amp;P6&amp;" "&amp;P7&amp;" is more than Tested  F01-10"&amp;CHAR(10),""),IF(Q18&gt;Q17," * Positive F01-11 for Age "&amp;P6&amp;" "&amp;Q7&amp;" is more than Tested  F01-10"&amp;CHAR(10),""),IF(R18&gt;R17," * Positive F01-11 for Age "&amp;R6&amp;" "&amp;R7&amp;" is more than Tested  F01-10"&amp;CHAR(10),""),IF(S18&gt;S17," * Positive F01-11 for Age "&amp;R6&amp;" "&amp;S7&amp;" is more than Tested  F01-10"&amp;CHAR(10),""),IF(T18&gt;T17," * Positive F01-11 for Age "&amp;T6&amp;" "&amp;T7&amp;" is more than Tested  F01-10"&amp;CHAR(10),""),IF(U18&gt;U17," * Positive F01-11 for Age "&amp;T6&amp;" "&amp;U7&amp;" is more than Tested  F01-10"&amp;CHAR(10),""),IF(V18&gt;V17," * Positive F01-11 for Age "&amp;V6&amp;" "&amp;V7&amp;" is more than Tested  F01-10"&amp;CHAR(10),""),IF(W18&gt;W17," * Positive F01-11 for Age "&amp;V6&amp;" "&amp;W7&amp;" is more than Tested  F01-10"&amp;CHAR(10),""),IF(X18&gt;X17," * Positive F01-11 for Age "&amp;X6&amp;" "&amp;X7&amp;" is more than Tested  F01-10"&amp;CHAR(10),""),IF(Y18&gt;Y17," * Positive F01-11 for Age "&amp;X6&amp;" "&amp;Y7&amp;" is more than Tested  F01-10"&amp;CHAR(10),""),IF(Z18&gt;Z17," * Positive F01-11 for Age "&amp;Z6&amp;" "&amp;Z7&amp;" is more than Tested  F01-10"&amp;CHAR(10),""),IF(AA18&gt;AA17," * Positive F01-11 for Age "&amp;Z6&amp;" "&amp;AA7&amp;" is more than Tested  F01-10"&amp;CHAR(10),""),IF(AB18&gt;AB17," * Total Positive F01-11 is more than Total Tested  F01-10"&amp;CHAR(10),""))</f>
        <v/>
      </c>
      <c r="AD17" s="277"/>
      <c r="AE17" s="89" t="str">
        <f>CONCATENATE(IF(AND(IFERROR((AB18*100)/AB17,0)&gt;10,AB18&gt;5)," * This facility has a high positivity rate for Index Testing. Kindly confirm if this is the true reflection"&amp;CHAR(10),""),"")</f>
        <v/>
      </c>
      <c r="AF17" s="285"/>
    </row>
    <row r="18" spans="1:32" s="10" customFormat="1" ht="88.5" customHeight="1" x14ac:dyDescent="0.25">
      <c r="A18" s="232"/>
      <c r="B18" s="85" t="s">
        <v>644</v>
      </c>
      <c r="C18" s="86" t="s">
        <v>199</v>
      </c>
      <c r="D18" s="149"/>
      <c r="E18" s="149"/>
      <c r="F18" s="146"/>
      <c r="G18" s="146"/>
      <c r="H18" s="146"/>
      <c r="I18" s="146"/>
      <c r="J18" s="146"/>
      <c r="K18" s="146"/>
      <c r="L18" s="146"/>
      <c r="M18" s="146"/>
      <c r="N18" s="146"/>
      <c r="O18" s="146"/>
      <c r="P18" s="146"/>
      <c r="Q18" s="146"/>
      <c r="R18" s="146"/>
      <c r="S18" s="146"/>
      <c r="T18" s="146"/>
      <c r="U18" s="146"/>
      <c r="V18" s="146"/>
      <c r="W18" s="146"/>
      <c r="X18" s="146"/>
      <c r="Y18" s="146"/>
      <c r="Z18" s="146"/>
      <c r="AA18" s="146"/>
      <c r="AB18" s="88">
        <f t="shared" si="1"/>
        <v>0</v>
      </c>
      <c r="AC18" s="250"/>
      <c r="AD18" s="277"/>
      <c r="AE18" s="89"/>
      <c r="AF18" s="285"/>
    </row>
    <row r="19" spans="1:32" s="10" customFormat="1" ht="88.5" customHeight="1" x14ac:dyDescent="0.25">
      <c r="A19" s="232" t="s">
        <v>18</v>
      </c>
      <c r="B19" s="85" t="s">
        <v>645</v>
      </c>
      <c r="C19" s="86" t="s">
        <v>200</v>
      </c>
      <c r="D19" s="146"/>
      <c r="E19" s="146"/>
      <c r="F19" s="146"/>
      <c r="G19" s="146"/>
      <c r="H19" s="146"/>
      <c r="I19" s="146"/>
      <c r="J19" s="146"/>
      <c r="K19" s="146"/>
      <c r="L19" s="146"/>
      <c r="M19" s="146"/>
      <c r="N19" s="146"/>
      <c r="O19" s="146"/>
      <c r="P19" s="146"/>
      <c r="Q19" s="146"/>
      <c r="R19" s="146"/>
      <c r="S19" s="146"/>
      <c r="T19" s="146"/>
      <c r="U19" s="146"/>
      <c r="V19" s="146"/>
      <c r="W19" s="146"/>
      <c r="X19" s="146"/>
      <c r="Y19" s="146"/>
      <c r="Z19" s="146"/>
      <c r="AA19" s="146"/>
      <c r="AB19" s="88">
        <f t="shared" si="1"/>
        <v>0</v>
      </c>
      <c r="AC19" s="249" t="str">
        <f>CONCATENATE(IF(D20&gt;D19," * Positive F01-13 for Age "&amp;D6&amp;" "&amp;D7&amp;" is more than Tested F01-12"&amp;CHAR(10),""),IF(E20&gt;E19," * Positive F01-13 for Age "&amp;D6&amp;" "&amp;E7&amp;" is more than Tested F01-12"&amp;CHAR(10),""),IF(F20&gt;F19," * Positive F01-13 for Age "&amp;F6&amp;" "&amp;F7&amp;" is more than Tested F01-12"&amp;CHAR(10),""),IF(G20&gt;G19," * Positive F01-13 for Age "&amp;F6&amp;" "&amp;G7&amp;" is more than Tested F01-12"&amp;CHAR(10),""),IF(H20&gt;H19," * Positive F01-13 for Age "&amp;H6&amp;" "&amp;H7&amp;" is more than Tested F01-12"&amp;CHAR(10),""),IF(I20&gt;I19," * Positive F01-13 for Age "&amp;H6&amp;" "&amp;I7&amp;" is more than Tested F01-12"&amp;CHAR(10),""),IF(J20&gt;J19," * Positive F01-13 for Age "&amp;J6&amp;" "&amp;J7&amp;" is more than Tested F01-12"&amp;CHAR(10),""),IF(K20&gt;K19," * Positive F01-13 for Age "&amp;J6&amp;" "&amp;K7&amp;" is more than Tested F01-12"&amp;CHAR(10),""),IF(L20&gt;L19," * Positive F01-13 for Age "&amp;L6&amp;" "&amp;L7&amp;" is more than Tested F01-12"&amp;CHAR(10),""),IF(M20&gt;M19," * Positive F01-13 for Age "&amp;L6&amp;" "&amp;M7&amp;" is more than Tested F01-12"&amp;CHAR(10),""),IF(N20&gt;N19," * Positive F01-13 for Age "&amp;N6&amp;" "&amp;N7&amp;" is more than Tested F01-12"&amp;CHAR(10),""),IF(O20&gt;O19," * Positive F01-13 for Age "&amp;N6&amp;" "&amp;O7&amp;" is more than Tested F01-12"&amp;CHAR(10),""),IF(P20&gt;P19," * Positive F01-13 for Age "&amp;P6&amp;" "&amp;P7&amp;" is more than Tested F01-12"&amp;CHAR(10),""),IF(Q20&gt;Q19," * Positive F01-13 for Age "&amp;P6&amp;" "&amp;Q7&amp;" is more than Tested F01-12"&amp;CHAR(10),""),IF(R20&gt;R19," * Positive F01-13 for Age "&amp;R6&amp;" "&amp;R7&amp;" is more than Tested F01-12"&amp;CHAR(10),""),IF(S20&gt;S19," * Positive F01-13 for Age "&amp;R6&amp;" "&amp;S7&amp;" is more than Tested F01-12"&amp;CHAR(10),""),IF(T20&gt;T19," * Positive F01-13 for Age "&amp;T6&amp;" "&amp;T7&amp;" is more than Tested F01-12"&amp;CHAR(10),""),IF(U20&gt;U19," * Positive F01-13 for Age "&amp;T6&amp;" "&amp;U7&amp;" is more than Tested F01-12"&amp;CHAR(10),""),IF(V20&gt;V19," * Positive F01-13 for Age "&amp;V6&amp;" "&amp;V7&amp;" is more than Tested F01-12"&amp;CHAR(10),""),IF(W20&gt;W19," * Positive F01-13 for Age "&amp;V6&amp;" "&amp;W7&amp;" is more than Tested F01-12"&amp;CHAR(10),""),IF(X20&gt;X19," * Positive F01-13 for Age "&amp;X6&amp;" "&amp;X7&amp;" is more than Tested F01-12"&amp;CHAR(10),""),IF(Y20&gt;Y19," * Positive F01-13 for Age "&amp;X6&amp;" "&amp;Y7&amp;" is more than Tested F01-12"&amp;CHAR(10),""),IF(Z20&gt;Z19," * Positive F01-13 for Age "&amp;Z6&amp;" "&amp;Z7&amp;" is more than Tested F01-12"&amp;CHAR(10),""),IF(AA20&gt;AA19," * Positive F01-13 for Age "&amp;Z6&amp;" "&amp;AA7&amp;" is more than Tested F01-12"&amp;CHAR(10),""),IF(AB20&gt;AB19," * Total Positive F01-13 is more than Total Tested F01-12"&amp;CHAR(10),""))</f>
        <v/>
      </c>
      <c r="AD19" s="277"/>
      <c r="AE19" s="89" t="str">
        <f>CONCATENATE(IF(AND(IFERROR((AB20*100)/AB19,0)&gt;10,AB20&gt;5)," * This facility has a high positivity rate for Index Testing. Kindly confirm if this is the true reflection"&amp;CHAR(10),""),"")</f>
        <v/>
      </c>
      <c r="AF19" s="285"/>
    </row>
    <row r="20" spans="1:32" s="10" customFormat="1" ht="88.5" customHeight="1" x14ac:dyDescent="0.25">
      <c r="A20" s="232"/>
      <c r="B20" s="85" t="s">
        <v>646</v>
      </c>
      <c r="C20" s="86" t="s">
        <v>201</v>
      </c>
      <c r="D20" s="146"/>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88">
        <f t="shared" si="1"/>
        <v>0</v>
      </c>
      <c r="AC20" s="250"/>
      <c r="AD20" s="277"/>
      <c r="AE20" s="89" t="str">
        <f>CONCATENATE(IF(D19&gt;0," * F01-12 for Age "&amp;D6&amp;" "&amp;D7&amp;" has a value greater than 0"&amp;CHAR(10),""),IF(E19&gt;0," * F01-12 for Age "&amp;D6&amp;" "&amp;E7&amp;" has a value greater than 0"&amp;CHAR(10),""),IF(D20&gt;0," * F01-13 for Age "&amp;D6&amp;" "&amp;D7&amp;" has a value greater than 0"&amp;CHAR(10),""),IF(E20&gt;0," * F01-13 for Age "&amp;D6&amp;" "&amp;E7&amp;" has a value greater than 0"&amp;CHAR(10),""),IF(D21&gt;0," * F01-14 for Age "&amp;D6&amp;" "&amp;D7&amp;" has a value greater than 0"&amp;CHAR(10),""),IF(E21&gt;0," * F01-14 for Age "&amp;D6&amp;" "&amp;E7&amp;" has a value greater than 0"&amp;CHAR(10),""),IF(D22&gt;0," * F01-15 for Age "&amp;D6&amp;" "&amp;D7&amp;" has a value greater than 0"&amp;CHAR(10),""),IF(E22&gt;0," * F01-15 for Age "&amp;D6&amp;" "&amp;E7&amp;" has a value greater than 0"&amp;CHAR(10),""),IF(D27&gt;0," * F01-20 for Age "&amp;D6&amp;" "&amp;D7&amp;" has a value greater than 0"&amp;CHAR(10),""),IF(E27&gt;0," * F01-20 for Age "&amp;D6&amp;" "&amp;E7&amp;" has a value greater than 0"&amp;CHAR(10),""),IF(D28&gt;0," * F01-21 for Age "&amp;D6&amp;" "&amp;D7&amp;" has a value greater than 0"&amp;CHAR(10),""),IF(E28&gt;0," * F01-21 for Age "&amp;D6&amp;" "&amp;E7&amp;" has a value greater than 0"&amp;CHAR(10),""),IF(D29&gt;0," * F01-22 for Age "&amp;D6&amp;" "&amp;D7&amp;" has a value greater than 0"&amp;CHAR(10),""),IF(E29&gt;0," * F01-22 for Age "&amp;D6&amp;" "&amp;E7&amp;" has a value greater than 0"&amp;CHAR(10),""),IF(D30&gt;0," * F01-23 for Age "&amp;D6&amp;" "&amp;D7&amp;" has a value greater than 0"&amp;CHAR(10),""),IF(E30&gt;0," * F01-23 for Age "&amp;D6&amp;" "&amp;E7&amp;" has a value greater than 0"&amp;CHAR(10),""),"")</f>
        <v/>
      </c>
      <c r="AF20" s="285"/>
    </row>
    <row r="21" spans="1:32" s="9" customFormat="1" ht="88.5" customHeight="1" x14ac:dyDescent="0.95">
      <c r="A21" s="232" t="s">
        <v>19</v>
      </c>
      <c r="B21" s="85" t="s">
        <v>645</v>
      </c>
      <c r="C21" s="86" t="s">
        <v>202</v>
      </c>
      <c r="D21" s="146"/>
      <c r="E21" s="146"/>
      <c r="F21" s="146"/>
      <c r="G21" s="146"/>
      <c r="H21" s="149"/>
      <c r="I21" s="149"/>
      <c r="J21" s="149"/>
      <c r="K21" s="149"/>
      <c r="L21" s="149"/>
      <c r="M21" s="149"/>
      <c r="N21" s="149"/>
      <c r="O21" s="149"/>
      <c r="P21" s="149"/>
      <c r="Q21" s="149"/>
      <c r="R21" s="149"/>
      <c r="S21" s="149"/>
      <c r="T21" s="149"/>
      <c r="U21" s="149"/>
      <c r="V21" s="149"/>
      <c r="W21" s="149"/>
      <c r="X21" s="149"/>
      <c r="Y21" s="149"/>
      <c r="Z21" s="149"/>
      <c r="AA21" s="149"/>
      <c r="AB21" s="88">
        <f t="shared" si="1"/>
        <v>0</v>
      </c>
      <c r="AC21" s="249" t="str">
        <f>CONCATENATE(IF(D22&gt;D21," * Positive F01-15 for Age "&amp;D6&amp;" "&amp;D7&amp;" is more than Tested F01-14"&amp;CHAR(10),""),IF(E22&gt;E21," * Positive F01-15 for Age "&amp;D6&amp;" "&amp;E7&amp;" is more than Tested F01-14"&amp;CHAR(10),""),IF(F22&gt;F21," * Positive F01-15 for Age "&amp;F6&amp;" "&amp;F7&amp;" is more than Tested F01-14"&amp;CHAR(10),""),IF(G22&gt;G21," * Positive F01-15 for Age "&amp;F6&amp;" "&amp;G7&amp;" is more than Tested F01-14"&amp;CHAR(10),""),IF(H22&gt;H21," * Positive F01-15 for Age "&amp;H6&amp;" "&amp;H7&amp;" is more than Tested F01-14"&amp;CHAR(10),""),IF(I22&gt;I21," * Positive F01-15 for Age "&amp;H6&amp;" "&amp;I7&amp;" is more than Tested F01-14"&amp;CHAR(10),""),IF(J22&gt;J21," * Positive F01-15 for Age "&amp;J6&amp;" "&amp;J7&amp;" is more than Tested F01-14"&amp;CHAR(10),""),IF(K22&gt;K21," * Positive F01-15 for Age "&amp;J6&amp;" "&amp;K7&amp;" is more than Tested F01-14"&amp;CHAR(10),""),IF(L22&gt;L21," * Positive F01-15 for Age "&amp;L6&amp;" "&amp;L7&amp;" is more than Tested F01-14"&amp;CHAR(10),""),IF(M22&gt;M21," * Positive F01-15 for Age "&amp;L6&amp;" "&amp;M7&amp;" is more than Tested F01-14"&amp;CHAR(10),""),IF(N22&gt;N21," * Positive F01-15 for Age "&amp;N6&amp;" "&amp;N7&amp;" is more than Tested F01-14"&amp;CHAR(10),""),IF(O22&gt;O21," * Positive F01-15 for Age "&amp;N6&amp;" "&amp;O7&amp;" is more than Tested F01-14"&amp;CHAR(10),""),IF(P22&gt;P21," * Positive F01-15 for Age "&amp;P6&amp;" "&amp;P7&amp;" is more than Tested F01-14"&amp;CHAR(10),""),IF(Q22&gt;Q21," * Positive F01-15 for Age "&amp;P6&amp;" "&amp;Q7&amp;" is more than Tested F01-14"&amp;CHAR(10),""),IF(R22&gt;R21," * Positive F01-15 for Age "&amp;R6&amp;" "&amp;R7&amp;" is more than Tested F01-14"&amp;CHAR(10),""),IF(S22&gt;S21," * Positive F01-15 for Age "&amp;R6&amp;" "&amp;S7&amp;" is more than Tested F01-14"&amp;CHAR(10),""),IF(T22&gt;T21," * Positive F01-15 for Age "&amp;T6&amp;" "&amp;T7&amp;" is more than Tested F01-14"&amp;CHAR(10),""),IF(U22&gt;U21," * Positive F01-15 for Age "&amp;T6&amp;" "&amp;U7&amp;" is more than Tested F01-14"&amp;CHAR(10),""),IF(V22&gt;V21," * Positive F01-15 for Age "&amp;V6&amp;" "&amp;V7&amp;" is more than Tested F01-14"&amp;CHAR(10),""),IF(W22&gt;W21," * Positive F01-15 for Age "&amp;V6&amp;" "&amp;W7&amp;" is more than Tested F01-14"&amp;CHAR(10),""),IF(X22&gt;X21," * Positive F01-15 for Age "&amp;X6&amp;" "&amp;X7&amp;" is more than Tested F01-14"&amp;CHAR(10),""),IF(Y22&gt;Y21," * Positive F01-15 for Age "&amp;X6&amp;" "&amp;Y7&amp;" is more than Tested F01-14"&amp;CHAR(10),""),IF(Z22&gt;Z21," * Positive F01-15 for Age "&amp;Z6&amp;" "&amp;Z7&amp;" is more than Tested F01-14"&amp;CHAR(10),""),IF(AA22&gt;AA21," * Positive F01-15 for Age "&amp;Z6&amp;" "&amp;AA7&amp;" is more than Tested F01-14"&amp;CHAR(10),""),IF(AB22&gt;AB21," * Total Positive F01-15 is more than Total Tested F01-14"&amp;CHAR(10),""))</f>
        <v/>
      </c>
      <c r="AD21" s="277"/>
      <c r="AE21" s="89" t="str">
        <f>CONCATENATE(IF(AND(IFERROR((AB22*100)/AB21,0)&gt;10,AB22&gt;5)," * This facility has a high positivity rate for Index Testing. Kindly confirm if this is the true reflection"&amp;CHAR(10),""),"")</f>
        <v/>
      </c>
      <c r="AF21" s="285"/>
    </row>
    <row r="22" spans="1:32" s="9" customFormat="1" ht="88.5" customHeight="1" x14ac:dyDescent="0.95">
      <c r="A22" s="232"/>
      <c r="B22" s="85" t="s">
        <v>646</v>
      </c>
      <c r="C22" s="86" t="s">
        <v>203</v>
      </c>
      <c r="D22" s="146"/>
      <c r="E22" s="146"/>
      <c r="F22" s="146"/>
      <c r="G22" s="146"/>
      <c r="H22" s="149"/>
      <c r="I22" s="149"/>
      <c r="J22" s="149"/>
      <c r="K22" s="149"/>
      <c r="L22" s="149"/>
      <c r="M22" s="149"/>
      <c r="N22" s="149"/>
      <c r="O22" s="149"/>
      <c r="P22" s="149"/>
      <c r="Q22" s="149"/>
      <c r="R22" s="149"/>
      <c r="S22" s="149"/>
      <c r="T22" s="149"/>
      <c r="U22" s="149"/>
      <c r="V22" s="149"/>
      <c r="W22" s="149"/>
      <c r="X22" s="149"/>
      <c r="Y22" s="149"/>
      <c r="Z22" s="149"/>
      <c r="AA22" s="149"/>
      <c r="AB22" s="88">
        <f t="shared" si="1"/>
        <v>0</v>
      </c>
      <c r="AC22" s="250"/>
      <c r="AD22" s="277"/>
      <c r="AE22" s="89"/>
      <c r="AF22" s="285"/>
    </row>
    <row r="23" spans="1:32" s="9" customFormat="1" ht="88.5" customHeight="1" x14ac:dyDescent="0.95">
      <c r="A23" s="232" t="s">
        <v>702</v>
      </c>
      <c r="B23" s="85" t="s">
        <v>647</v>
      </c>
      <c r="C23" s="86" t="s">
        <v>204</v>
      </c>
      <c r="D23" s="146"/>
      <c r="E23" s="146"/>
      <c r="F23" s="146"/>
      <c r="G23" s="146"/>
      <c r="H23" s="149"/>
      <c r="I23" s="149"/>
      <c r="J23" s="149"/>
      <c r="K23" s="149"/>
      <c r="L23" s="149"/>
      <c r="M23" s="149"/>
      <c r="N23" s="149"/>
      <c r="O23" s="149"/>
      <c r="P23" s="149"/>
      <c r="Q23" s="149"/>
      <c r="R23" s="149"/>
      <c r="S23" s="149"/>
      <c r="T23" s="149"/>
      <c r="U23" s="149"/>
      <c r="V23" s="149"/>
      <c r="W23" s="149"/>
      <c r="X23" s="149"/>
      <c r="Y23" s="149"/>
      <c r="Z23" s="149"/>
      <c r="AA23" s="149"/>
      <c r="AB23" s="88">
        <f t="shared" si="1"/>
        <v>0</v>
      </c>
      <c r="AC23" s="249" t="str">
        <f>CONCATENATE(IF(D24&gt;D23," * Positive F01-17 for Age "&amp;D6&amp;" "&amp;D7&amp;" is more than Tested F01-16"&amp;CHAR(10),""),IF(E24&gt;E23," * Positive F01-17 for Age "&amp;D6&amp;" "&amp;E7&amp;" is more than Tested F01-16"&amp;CHAR(10),""),IF(F24&gt;F23," * Positive F01-17 for Age "&amp;F6&amp;" "&amp;F7&amp;" is more than Tested F01-16"&amp;CHAR(10),""),IF(G24&gt;G23," * Positive F01-17 for Age "&amp;F6&amp;" "&amp;G7&amp;" is more than Tested F01-16"&amp;CHAR(10),""),IF(H24&gt;H23," * Positive F01-17 for Age "&amp;H6&amp;" "&amp;H7&amp;" is more than Tested F01-16"&amp;CHAR(10),""),IF(I24&gt;I23," * Positive F01-17 for Age "&amp;H6&amp;" "&amp;I7&amp;" is more than Tested F01-16"&amp;CHAR(10),""),IF(J24&gt;J23," * Positive F01-17 for Age "&amp;J6&amp;" "&amp;J7&amp;" is more than Tested F01-16"&amp;CHAR(10),""),IF(K24&gt;K23," * Positive F01-17 for Age "&amp;J6&amp;" "&amp;K7&amp;" is more than Tested F01-16"&amp;CHAR(10),""),IF(L24&gt;L23," * Positive F01-17 for Age "&amp;L6&amp;" "&amp;L7&amp;" is more than Tested F01-16"&amp;CHAR(10),""),IF(M24&gt;M23," * Positive F01-17 for Age "&amp;L6&amp;" "&amp;M7&amp;" is more than Tested F01-16"&amp;CHAR(10),""),IF(N24&gt;N23," * Positive F01-17 for Age "&amp;N6&amp;" "&amp;N7&amp;" is more than Tested F01-16"&amp;CHAR(10),""),IF(O24&gt;O23," * Positive F01-17 for Age "&amp;N6&amp;" "&amp;O7&amp;" is more than Tested F01-16"&amp;CHAR(10),""),IF(P24&gt;P23," * Positive F01-17 for Age "&amp;P6&amp;" "&amp;P7&amp;" is more than Tested F01-16"&amp;CHAR(10),""),IF(Q24&gt;Q23," * Positive F01-17 for Age "&amp;P6&amp;" "&amp;Q7&amp;" is more than Tested F01-16"&amp;CHAR(10),""),IF(R24&gt;R23," * Positive F01-17 for Age "&amp;R6&amp;" "&amp;R7&amp;" is more than Tested F01-16"&amp;CHAR(10),""),IF(S24&gt;S23," * Positive F01-17 for Age "&amp;R6&amp;" "&amp;S7&amp;" is more than Tested F01-16"&amp;CHAR(10),""),IF(T24&gt;T23," * Positive F01-17 for Age "&amp;T6&amp;" "&amp;T7&amp;" is more than Tested F01-16"&amp;CHAR(10),""),IF(U24&gt;U23," * Positive F01-17 for Age "&amp;T6&amp;" "&amp;U7&amp;" is more than Tested F01-16"&amp;CHAR(10),""),IF(V24&gt;V23," * Positive F01-17 for Age "&amp;V6&amp;" "&amp;V7&amp;" is more than Tested F01-16"&amp;CHAR(10),""),IF(W24&gt;W23," * Positive F01-17 for Age "&amp;V6&amp;" "&amp;W7&amp;" is more than Tested F01-16"&amp;CHAR(10),""),IF(X24&gt;X23," * Positive F01-17 for Age "&amp;X6&amp;" "&amp;X7&amp;" is more than Tested F01-16"&amp;CHAR(10),""),IF(Y24&gt;Y23," * Positive F01-17 for Age "&amp;X6&amp;" "&amp;Y7&amp;" is more than Tested F01-16"&amp;CHAR(10),""),IF(Z24&gt;Z23," * Positive F01-17 for Age "&amp;Z6&amp;" "&amp;Z7&amp;" is more than Tested F01-16"&amp;CHAR(10),""),IF(AA24&gt;AA23," * Positive F01-17 for Age "&amp;Z6&amp;" "&amp;AA7&amp;" is more than Tested F01-16"&amp;CHAR(10),""),IF(AB24&gt;AB23," * Total Positive F01-17 is more than Total Tested F01-16"&amp;CHAR(10),""))</f>
        <v/>
      </c>
      <c r="AD23" s="277"/>
      <c r="AE23" s="89" t="str">
        <f>CONCATENATE(IF(AND(IFERROR((AB24*100)/AB23,0)&gt;10,AB24&gt;5)," * This facility has a high positivity rate for Index Testing. Kindly confirm if this is the true reflection"&amp;CHAR(10),""),"")</f>
        <v/>
      </c>
      <c r="AF23" s="285"/>
    </row>
    <row r="24" spans="1:32" s="9" customFormat="1" ht="88.5" customHeight="1" x14ac:dyDescent="0.95">
      <c r="A24" s="232"/>
      <c r="B24" s="85" t="s">
        <v>646</v>
      </c>
      <c r="C24" s="86" t="s">
        <v>206</v>
      </c>
      <c r="D24" s="146"/>
      <c r="E24" s="146"/>
      <c r="F24" s="146"/>
      <c r="G24" s="146"/>
      <c r="H24" s="149"/>
      <c r="I24" s="149"/>
      <c r="J24" s="149"/>
      <c r="K24" s="149"/>
      <c r="L24" s="149"/>
      <c r="M24" s="149"/>
      <c r="N24" s="149"/>
      <c r="O24" s="149"/>
      <c r="P24" s="149"/>
      <c r="Q24" s="149"/>
      <c r="R24" s="149"/>
      <c r="S24" s="149"/>
      <c r="T24" s="149"/>
      <c r="U24" s="149"/>
      <c r="V24" s="149"/>
      <c r="W24" s="149"/>
      <c r="X24" s="149"/>
      <c r="Y24" s="149"/>
      <c r="Z24" s="149"/>
      <c r="AA24" s="149"/>
      <c r="AB24" s="88">
        <f t="shared" si="1"/>
        <v>0</v>
      </c>
      <c r="AC24" s="250"/>
      <c r="AD24" s="277"/>
      <c r="AE24" s="89"/>
      <c r="AF24" s="285"/>
    </row>
    <row r="25" spans="1:32" s="9" customFormat="1" ht="88.5" customHeight="1" x14ac:dyDescent="0.95">
      <c r="A25" s="232" t="s">
        <v>21</v>
      </c>
      <c r="B25" s="85" t="s">
        <v>647</v>
      </c>
      <c r="C25" s="86" t="s">
        <v>207</v>
      </c>
      <c r="D25" s="149"/>
      <c r="E25" s="149"/>
      <c r="F25" s="146"/>
      <c r="G25" s="146"/>
      <c r="H25" s="146"/>
      <c r="I25" s="146"/>
      <c r="J25" s="146"/>
      <c r="K25" s="146"/>
      <c r="L25" s="146"/>
      <c r="M25" s="146"/>
      <c r="N25" s="146"/>
      <c r="O25" s="146"/>
      <c r="P25" s="146"/>
      <c r="Q25" s="146"/>
      <c r="R25" s="146"/>
      <c r="S25" s="146"/>
      <c r="T25" s="146"/>
      <c r="U25" s="146"/>
      <c r="V25" s="146"/>
      <c r="W25" s="146"/>
      <c r="X25" s="146"/>
      <c r="Y25" s="146"/>
      <c r="Z25" s="146"/>
      <c r="AA25" s="146"/>
      <c r="AB25" s="88">
        <f t="shared" si="1"/>
        <v>0</v>
      </c>
      <c r="AC25" s="249" t="str">
        <f>CONCATENATE(IF(D26&gt;D25," * Positive F01-19 for Age "&amp;D6&amp;" "&amp;D7&amp;" is more than Tested F01-18"&amp;CHAR(10),""),IF(E26&gt;E25," * Positive F01-19 for Age "&amp;D6&amp;" "&amp;E7&amp;" is more than Tested F01-18"&amp;CHAR(10),""),IF(F26&gt;F25," * Positive F01-19 for Age "&amp;F6&amp;" "&amp;F7&amp;" is more than Tested F01-18"&amp;CHAR(10),""),IF(G26&gt;G25," * Positive F01-19 for Age "&amp;F6&amp;" "&amp;G7&amp;" is more than Tested F01-18"&amp;CHAR(10),""),IF(H26&gt;H25," * Positive F01-19 for Age "&amp;H6&amp;" "&amp;H7&amp;" is more than Tested F01-18"&amp;CHAR(10),""),IF(I26&gt;I25," * Positive F01-19 for Age "&amp;H6&amp;" "&amp;I7&amp;" is more than Tested F01-18"&amp;CHAR(10),""),IF(J26&gt;J25," * Positive F01-19 for Age "&amp;J6&amp;" "&amp;J7&amp;" is more than Tested F01-18"&amp;CHAR(10),""),IF(K26&gt;K25," * Positive F01-19 for Age "&amp;J6&amp;" "&amp;K7&amp;" is more than Tested F01-18"&amp;CHAR(10),""),IF(L26&gt;L25," * Positive F01-19 for Age "&amp;L6&amp;" "&amp;L7&amp;" is more than Tested F01-18"&amp;CHAR(10),""),IF(M26&gt;M25," * Positive F01-19 for Age "&amp;L6&amp;" "&amp;M7&amp;" is more than Tested F01-18"&amp;CHAR(10),""),IF(N26&gt;N25," * Positive F01-19 for Age "&amp;N6&amp;" "&amp;N7&amp;" is more than Tested F01-18"&amp;CHAR(10),""),IF(O26&gt;O25," * Positive F01-19 for Age "&amp;N6&amp;" "&amp;O7&amp;" is more than Tested F01-18"&amp;CHAR(10),""),IF(P26&gt;P25," * Positive F01-19 for Age "&amp;P6&amp;" "&amp;P7&amp;" is more than Tested F01-18"&amp;CHAR(10),""),IF(Q26&gt;Q25," * Positive F01-19 for Age "&amp;P6&amp;" "&amp;Q7&amp;" is more than Tested F01-18"&amp;CHAR(10),""),IF(R26&gt;R25," * Positive F01-19 for Age "&amp;R6&amp;" "&amp;R7&amp;" is more than Tested F01-18"&amp;CHAR(10),""),IF(S26&gt;S25," * Positive F01-19 for Age "&amp;R6&amp;" "&amp;S7&amp;" is more than Tested F01-18"&amp;CHAR(10),""),IF(T26&gt;T25," * Positive F01-19 for Age "&amp;T6&amp;" "&amp;T7&amp;" is more than Tested F01-18"&amp;CHAR(10),""),IF(U26&gt;U25," * Positive F01-19 for Age "&amp;T6&amp;" "&amp;U7&amp;" is more than Tested F01-18"&amp;CHAR(10),""),IF(V26&gt;V25," * Positive F01-19 for Age "&amp;V6&amp;" "&amp;V7&amp;" is more than Tested F01-18"&amp;CHAR(10),""),IF(W26&gt;W25," * Positive F01-19 for Age "&amp;V6&amp;" "&amp;W7&amp;" is more than Tested F01-18"&amp;CHAR(10),""),IF(X26&gt;X25," * Positive F01-19 for Age "&amp;X6&amp;" "&amp;X7&amp;" is more than Tested F01-18"&amp;CHAR(10),""),IF(Y26&gt;Y25," * Positive F01-19 for Age "&amp;X6&amp;" "&amp;Y7&amp;" is more than Tested F01-18"&amp;CHAR(10),""),IF(Z26&gt;Z25," * Positive F01-19 for Age "&amp;Z6&amp;" "&amp;Z7&amp;" is more than Tested F01-18"&amp;CHAR(10),""),IF(AA26&gt;AA25," * Positive F01-19 for Age "&amp;Z6&amp;" "&amp;AA7&amp;" is more than Tested F01-18"&amp;CHAR(10),""),IF(AB26&gt;AB25," * Total Positive F01-19 is more than Total Tested F01-18"&amp;CHAR(10),""))</f>
        <v/>
      </c>
      <c r="AD25" s="277"/>
      <c r="AE25" s="89" t="str">
        <f>CONCATENATE(IF(AND(IFERROR((AB26*100)/AB25,0)&gt;10,AB26&gt;5)," * This facility has a high positivity rate for Index Testing. Kindly confirm if this is the true reflection"&amp;CHAR(10),""),"")</f>
        <v/>
      </c>
      <c r="AF25" s="285"/>
    </row>
    <row r="26" spans="1:32" s="9" customFormat="1" ht="88.5" customHeight="1" x14ac:dyDescent="0.95">
      <c r="A26" s="232"/>
      <c r="B26" s="85" t="s">
        <v>646</v>
      </c>
      <c r="C26" s="86" t="s">
        <v>208</v>
      </c>
      <c r="D26" s="149"/>
      <c r="E26" s="149"/>
      <c r="F26" s="146"/>
      <c r="G26" s="146"/>
      <c r="H26" s="146"/>
      <c r="I26" s="146"/>
      <c r="J26" s="146"/>
      <c r="K26" s="146"/>
      <c r="L26" s="146"/>
      <c r="M26" s="146"/>
      <c r="N26" s="146"/>
      <c r="O26" s="146"/>
      <c r="P26" s="146"/>
      <c r="Q26" s="146"/>
      <c r="R26" s="146"/>
      <c r="S26" s="146"/>
      <c r="T26" s="146"/>
      <c r="U26" s="146"/>
      <c r="V26" s="146"/>
      <c r="W26" s="146"/>
      <c r="X26" s="146"/>
      <c r="Y26" s="146"/>
      <c r="Z26" s="146"/>
      <c r="AA26" s="146"/>
      <c r="AB26" s="88">
        <f t="shared" si="1"/>
        <v>0</v>
      </c>
      <c r="AC26" s="250"/>
      <c r="AD26" s="277"/>
      <c r="AE26" s="89"/>
      <c r="AF26" s="285"/>
    </row>
    <row r="27" spans="1:32" s="9" customFormat="1" ht="88.5" customHeight="1" x14ac:dyDescent="0.95">
      <c r="A27" s="232" t="s">
        <v>22</v>
      </c>
      <c r="B27" s="85" t="s">
        <v>647</v>
      </c>
      <c r="C27" s="86" t="s">
        <v>540</v>
      </c>
      <c r="D27" s="149"/>
      <c r="E27" s="149"/>
      <c r="F27" s="146"/>
      <c r="G27" s="146"/>
      <c r="H27" s="146"/>
      <c r="I27" s="146"/>
      <c r="J27" s="146"/>
      <c r="K27" s="146"/>
      <c r="L27" s="146"/>
      <c r="M27" s="146"/>
      <c r="N27" s="146"/>
      <c r="O27" s="146"/>
      <c r="P27" s="146"/>
      <c r="Q27" s="146"/>
      <c r="R27" s="146"/>
      <c r="S27" s="146"/>
      <c r="T27" s="146"/>
      <c r="U27" s="146"/>
      <c r="V27" s="146"/>
      <c r="W27" s="146"/>
      <c r="X27" s="146"/>
      <c r="Y27" s="146"/>
      <c r="Z27" s="146"/>
      <c r="AA27" s="146"/>
      <c r="AB27" s="88">
        <f t="shared" si="1"/>
        <v>0</v>
      </c>
      <c r="AC27" s="249" t="str">
        <f>CONCATENATE(IF(D28&gt;D27," * Positive F01-21 for Age "&amp;D6&amp;" "&amp;D7&amp;" is more than Tested F01-20"&amp;CHAR(10),""),IF(E28&gt;E27," * Positive F01-21 for Age "&amp;D6&amp;" "&amp;E7&amp;" is more than Tested F01-20"&amp;CHAR(10),""),IF(F28&gt;F27," * Positive F01-21 for Age "&amp;F6&amp;" "&amp;F7&amp;" is more than Tested F01-20"&amp;CHAR(10),""),IF(G28&gt;G27," * Positive F01-21 for Age "&amp;F6&amp;" "&amp;G7&amp;" is more than Tested F01-20"&amp;CHAR(10),""),IF(H28&gt;H27," * Positive F01-21 for Age "&amp;H6&amp;" "&amp;H7&amp;" is more than Tested F01-20"&amp;CHAR(10),""),IF(I28&gt;I27," * Positive F01-21 for Age "&amp;H6&amp;" "&amp;I7&amp;" is more than Tested F01-20"&amp;CHAR(10),""),IF(J28&gt;J27," * Positive F01-21 for Age "&amp;J6&amp;" "&amp;J7&amp;" is more than Tested F01-20"&amp;CHAR(10),""),IF(K28&gt;K27," * Positive F01-21 for Age "&amp;J6&amp;" "&amp;K7&amp;" is more than Tested F01-20"&amp;CHAR(10),""),IF(L28&gt;L27," * Positive F01-21 for Age "&amp;L6&amp;" "&amp;L7&amp;" is more than Tested F01-20"&amp;CHAR(10),""),IF(M28&gt;M27," * Positive F01-21 for Age "&amp;L6&amp;" "&amp;M7&amp;" is more than Tested F01-20"&amp;CHAR(10),""),IF(N28&gt;N27," * Positive F01-21 for Age "&amp;N6&amp;" "&amp;N7&amp;" is more than Tested F01-20"&amp;CHAR(10),""),IF(O28&gt;O27," * Positive F01-21 for Age "&amp;N6&amp;" "&amp;O7&amp;" is more than Tested F01-20"&amp;CHAR(10),""),IF(P28&gt;P27," * Positive F01-21 for Age "&amp;P6&amp;" "&amp;P7&amp;" is more than Tested F01-20"&amp;CHAR(10),""),IF(Q28&gt;Q27," * Positive F01-21 for Age "&amp;P6&amp;" "&amp;Q7&amp;" is more than Tested F01-20"&amp;CHAR(10),""),IF(R28&gt;R27," * Positive F01-21 for Age "&amp;R6&amp;" "&amp;R7&amp;" is more than Tested F01-20"&amp;CHAR(10),""),IF(S28&gt;S27," * Positive F01-21 for Age "&amp;R6&amp;" "&amp;S7&amp;" is more than Tested F01-20"&amp;CHAR(10),""),IF(T28&gt;T27," * Positive F01-21 for Age "&amp;T6&amp;" "&amp;T7&amp;" is more than Tested F01-20"&amp;CHAR(10),""),IF(U28&gt;U27," * Positive F01-21 for Age "&amp;T6&amp;" "&amp;U7&amp;" is more than Tested F01-20"&amp;CHAR(10),""),IF(V28&gt;V27," * Positive F01-21 for Age "&amp;V6&amp;" "&amp;V7&amp;" is more than Tested F01-20"&amp;CHAR(10),""),IF(W28&gt;W27," * Positive F01-21 for Age "&amp;V6&amp;" "&amp;W7&amp;" is more than Tested F01-20"&amp;CHAR(10),""),IF(X28&gt;X27," * Positive F01-21 for Age "&amp;X6&amp;" "&amp;X7&amp;" is more than Tested F01-20"&amp;CHAR(10),""),IF(Y28&gt;Y27," * Positive F01-21 for Age "&amp;X6&amp;" "&amp;Y7&amp;" is more than Tested F01-20"&amp;CHAR(10),""),IF(Z28&gt;Z27," * Positive F01-21 for Age "&amp;Z6&amp;" "&amp;Z7&amp;" is more than Tested F01-20"&amp;CHAR(10),""),IF(AA28&gt;AA27," * Positive F01-21 for Age "&amp;Z6&amp;" "&amp;AA7&amp;" is more than Tested F01-20"&amp;CHAR(10),""),IF(AB28&gt;AB27," * Total Positive F01-21 is more than Total Tested F01-20"&amp;CHAR(10),""))</f>
        <v/>
      </c>
      <c r="AD27" s="277"/>
      <c r="AE27" s="89" t="str">
        <f>CONCATENATE(IF(AND(IFERROR((AB28*100)/AB27,0)&gt;10,AB28&gt;5)," * This facility has a high positivity rate for Index Testing. Kindly confirm if this is the true reflection"&amp;CHAR(10),""),"")</f>
        <v/>
      </c>
      <c r="AF27" s="285"/>
    </row>
    <row r="28" spans="1:32" s="9" customFormat="1" ht="88.5" customHeight="1" x14ac:dyDescent="0.95">
      <c r="A28" s="232"/>
      <c r="B28" s="85" t="s">
        <v>646</v>
      </c>
      <c r="C28" s="86" t="s">
        <v>210</v>
      </c>
      <c r="D28" s="149"/>
      <c r="E28" s="149"/>
      <c r="F28" s="146"/>
      <c r="G28" s="146"/>
      <c r="H28" s="146"/>
      <c r="I28" s="146"/>
      <c r="J28" s="146"/>
      <c r="K28" s="146"/>
      <c r="L28" s="146"/>
      <c r="M28" s="146"/>
      <c r="N28" s="146"/>
      <c r="O28" s="146"/>
      <c r="P28" s="146"/>
      <c r="Q28" s="146"/>
      <c r="R28" s="146"/>
      <c r="S28" s="146"/>
      <c r="T28" s="146"/>
      <c r="U28" s="146"/>
      <c r="V28" s="146"/>
      <c r="W28" s="146"/>
      <c r="X28" s="146"/>
      <c r="Y28" s="146"/>
      <c r="Z28" s="146"/>
      <c r="AA28" s="146"/>
      <c r="AB28" s="88">
        <f t="shared" si="1"/>
        <v>0</v>
      </c>
      <c r="AC28" s="250"/>
      <c r="AD28" s="277"/>
      <c r="AE28" s="89"/>
      <c r="AF28" s="285"/>
    </row>
    <row r="29" spans="1:32" s="9" customFormat="1" ht="88.5" customHeight="1" x14ac:dyDescent="0.95">
      <c r="A29" s="232" t="s">
        <v>27</v>
      </c>
      <c r="B29" s="85" t="s">
        <v>647</v>
      </c>
      <c r="C29" s="86" t="s">
        <v>211</v>
      </c>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88">
        <f t="shared" si="1"/>
        <v>0</v>
      </c>
      <c r="AC29" s="249" t="str">
        <f>CONCATENATE(IF(D30&gt;D29," * Positive F01-23 for Age "&amp;D6&amp;" "&amp;D7&amp;" is more than Tested F01-22"&amp;CHAR(10),""),IF(E30&gt;E29," * Positive F01-23 for Age "&amp;D6&amp;" "&amp;E7&amp;" is more than Tested F01-22"&amp;CHAR(10),""),IF(F30&gt;F29," * Positive F01-23 for Age "&amp;F6&amp;" "&amp;F7&amp;" is more than Tested F01-22"&amp;CHAR(10),""),IF(G30&gt;G29," * Positive F01-23 for Age "&amp;F6&amp;" "&amp;G7&amp;" is more than Tested F01-22"&amp;CHAR(10),""),IF(H30&gt;H29," * Positive F01-23 for Age "&amp;H6&amp;" "&amp;H7&amp;" is more than Tested F01-22"&amp;CHAR(10),""),IF(I30&gt;I29," * Positive F01-23 for Age "&amp;H6&amp;" "&amp;I7&amp;" is more than Tested F01-22"&amp;CHAR(10),""),IF(J30&gt;J29," * Positive F01-23 for Age "&amp;J6&amp;" "&amp;J7&amp;" is more than Tested F01-22"&amp;CHAR(10),""),IF(K30&gt;K29," * Positive F01-23 for Age "&amp;J6&amp;" "&amp;K7&amp;" is more than Tested F01-22"&amp;CHAR(10),""),IF(L30&gt;L29," * Positive F01-23 for Age "&amp;L6&amp;" "&amp;L7&amp;" is more than Tested F01-22"&amp;CHAR(10),""),IF(M30&gt;M29," * Positive F01-23 for Age "&amp;L6&amp;" "&amp;M7&amp;" is more than Tested F01-22"&amp;CHAR(10),""),IF(N30&gt;N29," * Positive F01-23 for Age "&amp;N6&amp;" "&amp;N7&amp;" is more than Tested F01-22"&amp;CHAR(10),""),IF(O30&gt;O29," * Positive F01-23 for Age "&amp;N6&amp;" "&amp;O7&amp;" is more than Tested F01-22"&amp;CHAR(10),""),IF(P30&gt;P29," * Positive F01-23 for Age "&amp;P6&amp;" "&amp;P7&amp;" is more than Tested F01-22"&amp;CHAR(10),""),IF(Q30&gt;Q29," * Positive F01-23 for Age "&amp;P6&amp;" "&amp;Q7&amp;" is more than Tested F01-22"&amp;CHAR(10),""),IF(R30&gt;R29," * Positive F01-23 for Age "&amp;R6&amp;" "&amp;R7&amp;" is more than Tested F01-22"&amp;CHAR(10),""),IF(S30&gt;S29," * Positive F01-23 for Age "&amp;R6&amp;" "&amp;S7&amp;" is more than Tested F01-22"&amp;CHAR(10),""),IF(T30&gt;T29," * Positive F01-23 for Age "&amp;T6&amp;" "&amp;T7&amp;" is more than Tested F01-22"&amp;CHAR(10),""),IF(U30&gt;U29," * Positive F01-23 for Age "&amp;T6&amp;" "&amp;U7&amp;" is more than Tested F01-22"&amp;CHAR(10),""),IF(V30&gt;V29," * Positive F01-23 for Age "&amp;V6&amp;" "&amp;V7&amp;" is more than Tested F01-22"&amp;CHAR(10),""),IF(W30&gt;W29," * Positive F01-23 for Age "&amp;V6&amp;" "&amp;W7&amp;" is more than Tested F01-22"&amp;CHAR(10),""),IF(X30&gt;X29," * Positive F01-23 for Age "&amp;X6&amp;" "&amp;X7&amp;" is more than Tested F01-22"&amp;CHAR(10),""),IF(Y30&gt;Y29," * Positive F01-23 for Age "&amp;X6&amp;" "&amp;Y7&amp;" is more than Tested F01-22"&amp;CHAR(10),""),IF(Z30&gt;Z29," * Positive F01-23 for Age "&amp;Z6&amp;" "&amp;Z7&amp;" is more than Tested F01-22"&amp;CHAR(10),""),IF(AA30&gt;AA29," * Positive F01-23 for Age "&amp;Z6&amp;" "&amp;AA7&amp;" is more than Tested F01-22"&amp;CHAR(10),""),IF(AB30&gt;AB29," * Total Positive F01-23 is more than Total Tested F01-22"&amp;CHAR(10),""))</f>
        <v/>
      </c>
      <c r="AD29" s="277"/>
      <c r="AE29" s="89" t="str">
        <f>CONCATENATE(IF(AND(IFERROR((AB30*100)/AB29,0)&gt;10,AB30&gt;5)," * This facility has a high positivity rate for Index Testing. Kindly confirm if this is the true reflection"&amp;CHAR(10),""),"")</f>
        <v/>
      </c>
      <c r="AF29" s="285"/>
    </row>
    <row r="30" spans="1:32" s="9" customFormat="1" ht="88.5" customHeight="1" x14ac:dyDescent="0.95">
      <c r="A30" s="232"/>
      <c r="B30" s="85" t="s">
        <v>646</v>
      </c>
      <c r="C30" s="86" t="s">
        <v>212</v>
      </c>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88">
        <f t="shared" si="1"/>
        <v>0</v>
      </c>
      <c r="AC30" s="250"/>
      <c r="AD30" s="277"/>
      <c r="AE30" s="89"/>
      <c r="AF30" s="285"/>
    </row>
    <row r="31" spans="1:32" s="9" customFormat="1" ht="88.5" customHeight="1" x14ac:dyDescent="0.95">
      <c r="A31" s="232" t="s">
        <v>23</v>
      </c>
      <c r="B31" s="85" t="s">
        <v>647</v>
      </c>
      <c r="C31" s="86" t="s">
        <v>214</v>
      </c>
      <c r="D31" s="149"/>
      <c r="E31" s="149"/>
      <c r="F31" s="149"/>
      <c r="G31" s="149"/>
      <c r="H31" s="149"/>
      <c r="I31" s="149"/>
      <c r="J31" s="149"/>
      <c r="K31" s="149"/>
      <c r="L31" s="146"/>
      <c r="M31" s="146"/>
      <c r="N31" s="146"/>
      <c r="O31" s="146"/>
      <c r="P31" s="146"/>
      <c r="Q31" s="146"/>
      <c r="R31" s="146"/>
      <c r="S31" s="146"/>
      <c r="T31" s="146"/>
      <c r="U31" s="146"/>
      <c r="V31" s="146"/>
      <c r="W31" s="146"/>
      <c r="X31" s="146"/>
      <c r="Y31" s="146"/>
      <c r="Z31" s="146"/>
      <c r="AA31" s="146"/>
      <c r="AB31" s="88">
        <f t="shared" si="1"/>
        <v>0</v>
      </c>
      <c r="AC31" s="249" t="str">
        <f>CONCATENATE(IF(D32&gt;D31," * Positive F01-25 for Age "&amp;D6&amp;" "&amp;D7&amp;" is more than Tested F01-24"&amp;CHAR(10),""),IF(E32&gt;E31," * Positive F01-25 for Age "&amp;D6&amp;" "&amp;E7&amp;" is more than Tested F01-24"&amp;CHAR(10),""),IF(F32&gt;F31," * Positive F01-25 for Age "&amp;F6&amp;" "&amp;F7&amp;" is more than Tested F01-24"&amp;CHAR(10),""),IF(G32&gt;G31," * Positive F01-25 for Age "&amp;F6&amp;" "&amp;G7&amp;" is more than Tested F01-24"&amp;CHAR(10),""),IF(H32&gt;H31," * Positive F01-25 for Age "&amp;H6&amp;" "&amp;H7&amp;" is more than Tested F01-24"&amp;CHAR(10),""),IF(I32&gt;I31," * Positive F01-25 for Age "&amp;H6&amp;" "&amp;I7&amp;" is more than Tested F01-24"&amp;CHAR(10),""),IF(J32&gt;J31," * Positive F01-25 for Age "&amp;J6&amp;" "&amp;J7&amp;" is more than Tested F01-24"&amp;CHAR(10),""),IF(K32&gt;K31," * Positive F01-25 for Age "&amp;J6&amp;" "&amp;K7&amp;" is more than Tested F01-24"&amp;CHAR(10),""),IF(L32&gt;L31," * Positive F01-25 for Age "&amp;L6&amp;" "&amp;L7&amp;" is more than Tested F01-24"&amp;CHAR(10),""),IF(M32&gt;M31," * Positive F01-25 for Age "&amp;L6&amp;" "&amp;M7&amp;" is more than Tested F01-24"&amp;CHAR(10),""),IF(N32&gt;N31," * Positive F01-25 for Age "&amp;N6&amp;" "&amp;N7&amp;" is more than Tested F01-24"&amp;CHAR(10),""),IF(O32&gt;O31," * Positive F01-25 for Age "&amp;N6&amp;" "&amp;O7&amp;" is more than Tested F01-24"&amp;CHAR(10),""),IF(P32&gt;P31," * Positive F01-25 for Age "&amp;P6&amp;" "&amp;P7&amp;" is more than Tested F01-24"&amp;CHAR(10),""),IF(Q32&gt;Q31," * Positive F01-25 for Age "&amp;P6&amp;" "&amp;Q7&amp;" is more than Tested F01-24"&amp;CHAR(10),""),IF(R32&gt;R31," * Positive F01-25 for Age "&amp;R6&amp;" "&amp;R7&amp;" is more than Tested F01-24"&amp;CHAR(10),""),IF(S32&gt;S31," * Positive F01-25 for Age "&amp;R6&amp;" "&amp;S7&amp;" is more than Tested F01-24"&amp;CHAR(10),""),IF(T32&gt;T31," * Positive F01-25 for Age "&amp;T6&amp;" "&amp;T7&amp;" is more than Tested F01-24"&amp;CHAR(10),""),IF(U32&gt;U31," * Positive F01-25 for Age "&amp;T6&amp;" "&amp;U7&amp;" is more than Tested F01-24"&amp;CHAR(10),""),IF(V32&gt;V31," * Positive F01-25 for Age "&amp;V6&amp;" "&amp;V7&amp;" is more than Tested F01-24"&amp;CHAR(10),""),IF(W32&gt;W31," * Positive F01-25 for Age "&amp;V6&amp;" "&amp;W7&amp;" is more than Tested F01-24"&amp;CHAR(10),""),IF(X32&gt;X31," * Positive F01-25 for Age "&amp;X6&amp;" "&amp;X7&amp;" is more than Tested F01-24"&amp;CHAR(10),""),IF(Y32&gt;Y31," * Positive F01-25 for Age "&amp;X6&amp;" "&amp;Y7&amp;" is more than Tested F01-24"&amp;CHAR(10),""),IF(Z32&gt;Z31," * Positive F01-25 for Age "&amp;Z6&amp;" "&amp;Z7&amp;" is more than Tested F01-24"&amp;CHAR(10),""),IF(AA32&gt;AA31," * Positive F01-25 for Age "&amp;Z6&amp;" "&amp;AA7&amp;" is more than Tested F01-24"&amp;CHAR(10),""),IF(AB32&gt;AB31," * Total Positive F01-25 is more than Total Tested F01-24"&amp;CHAR(10),""))</f>
        <v/>
      </c>
      <c r="AD31" s="277"/>
      <c r="AE31" s="89" t="str">
        <f>CONCATENATE(IF(AND(IFERROR((AB32*100)/AB31,0)&gt;10,AB32&gt;5)," * This facility has a high positivity rate for Index Testing. Kindly confirm if this is the true reflection"&amp;CHAR(10),""),"")</f>
        <v/>
      </c>
      <c r="AF31" s="285"/>
    </row>
    <row r="32" spans="1:32" s="9" customFormat="1" ht="88.5" customHeight="1" x14ac:dyDescent="0.95">
      <c r="A32" s="232"/>
      <c r="B32" s="85" t="s">
        <v>646</v>
      </c>
      <c r="C32" s="86" t="s">
        <v>215</v>
      </c>
      <c r="D32" s="149"/>
      <c r="E32" s="149"/>
      <c r="F32" s="149"/>
      <c r="G32" s="149"/>
      <c r="H32" s="149"/>
      <c r="I32" s="149"/>
      <c r="J32" s="149"/>
      <c r="K32" s="149"/>
      <c r="L32" s="146"/>
      <c r="M32" s="146"/>
      <c r="N32" s="146"/>
      <c r="O32" s="146"/>
      <c r="P32" s="146"/>
      <c r="Q32" s="146"/>
      <c r="R32" s="146"/>
      <c r="S32" s="146"/>
      <c r="T32" s="146"/>
      <c r="U32" s="146"/>
      <c r="V32" s="146"/>
      <c r="W32" s="146"/>
      <c r="X32" s="146"/>
      <c r="Y32" s="146"/>
      <c r="Z32" s="146"/>
      <c r="AA32" s="146"/>
      <c r="AB32" s="88">
        <f t="shared" si="1"/>
        <v>0</v>
      </c>
      <c r="AC32" s="250"/>
      <c r="AD32" s="277"/>
      <c r="AE32" s="89"/>
      <c r="AF32" s="285"/>
    </row>
    <row r="33" spans="1:32" s="9" customFormat="1" ht="88.5" customHeight="1" x14ac:dyDescent="0.95">
      <c r="A33" s="229" t="s">
        <v>133</v>
      </c>
      <c r="B33" s="85" t="s">
        <v>647</v>
      </c>
      <c r="C33" s="86" t="s">
        <v>541</v>
      </c>
      <c r="D33" s="149"/>
      <c r="E33" s="149"/>
      <c r="F33" s="149"/>
      <c r="G33" s="149"/>
      <c r="H33" s="149"/>
      <c r="I33" s="149"/>
      <c r="J33" s="149"/>
      <c r="K33" s="149"/>
      <c r="L33" s="146"/>
      <c r="M33" s="149"/>
      <c r="N33" s="146"/>
      <c r="O33" s="149"/>
      <c r="P33" s="146"/>
      <c r="Q33" s="149"/>
      <c r="R33" s="146"/>
      <c r="S33" s="149"/>
      <c r="T33" s="146"/>
      <c r="U33" s="149"/>
      <c r="V33" s="146"/>
      <c r="W33" s="149"/>
      <c r="X33" s="146"/>
      <c r="Y33" s="149"/>
      <c r="Z33" s="146"/>
      <c r="AA33" s="149"/>
      <c r="AB33" s="88">
        <f t="shared" si="1"/>
        <v>0</v>
      </c>
      <c r="AC33" s="249" t="str">
        <f>CONCATENATE(IF(D34&gt;D33," * Positive F01-27 for Age "&amp;D6&amp;" "&amp;D7&amp;" is more than Tested F01-26"&amp;CHAR(10),""),IF(E34&gt;E33," * Positive F01-27 for Age "&amp;D6&amp;" "&amp;E7&amp;" is more than Tested F01-26"&amp;CHAR(10),""),IF(F34&gt;F33," * Positive F01-27 for Age "&amp;F6&amp;" "&amp;F7&amp;" is more than Tested F01-26"&amp;CHAR(10),""),IF(G34&gt;G33," * Positive F01-27 for Age "&amp;F6&amp;" "&amp;G7&amp;" is more than Tested F01-26"&amp;CHAR(10),""),IF(H34&gt;H33," * Positive F01-27 for Age "&amp;H6&amp;" "&amp;H7&amp;" is more than Tested F01-26"&amp;CHAR(10),""),IF(I34&gt;I33," * Positive F01-27 for Age "&amp;H6&amp;" "&amp;I7&amp;" is more than Tested F01-26"&amp;CHAR(10),""),IF(J34&gt;J33," * Positive F01-27 for Age "&amp;J6&amp;" "&amp;J7&amp;" is more than Tested F01-26"&amp;CHAR(10),""),IF(K34&gt;K33," * Positive F01-27 for Age "&amp;J6&amp;" "&amp;K7&amp;" is more than Tested F01-26"&amp;CHAR(10),""),IF(L34&gt;L33," * Positive F01-27 for Age "&amp;L6&amp;" "&amp;L7&amp;" is more than Tested F01-26"&amp;CHAR(10),""),IF(M34&gt;M33," * Positive F01-27 for Age "&amp;L6&amp;" "&amp;M7&amp;" is more than Tested F01-26"&amp;CHAR(10),""),IF(N34&gt;N33," * Positive F01-27 for Age "&amp;N6&amp;" "&amp;N7&amp;" is more than Tested F01-26"&amp;CHAR(10),""),IF(O34&gt;O33," * Positive F01-27 for Age "&amp;N6&amp;" "&amp;O7&amp;" is more than Tested F01-26"&amp;CHAR(10),""),IF(P34&gt;P33," * Positive F01-27 for Age "&amp;P6&amp;" "&amp;P7&amp;" is more than Tested F01-26"&amp;CHAR(10),""),IF(Q34&gt;Q33," * Positive F01-27 for Age "&amp;P6&amp;" "&amp;Q7&amp;" is more than Tested F01-26"&amp;CHAR(10),""),IF(R34&gt;R33," * Positive F01-27 for Age "&amp;R6&amp;" "&amp;R7&amp;" is more than Tested F01-26"&amp;CHAR(10),""),IF(S34&gt;S33," * Positive F01-27 for Age "&amp;R6&amp;" "&amp;S7&amp;" is more than Tested F01-26"&amp;CHAR(10),""),IF(T34&gt;T33," * Positive F01-27 for Age "&amp;T6&amp;" "&amp;T7&amp;" is more than Tested F01-26"&amp;CHAR(10),""),IF(U34&gt;U33," * Positive F01-27 for Age "&amp;T6&amp;" "&amp;U7&amp;" is more than Tested F01-26"&amp;CHAR(10),""),IF(V34&gt;V33," * Positive F01-27 for Age "&amp;V6&amp;" "&amp;V7&amp;" is more than Tested F01-26"&amp;CHAR(10),""),IF(W34&gt;W33," * Positive F01-27 for Age "&amp;V6&amp;" "&amp;W7&amp;" is more than Tested F01-26"&amp;CHAR(10),""),IF(X34&gt;X33," * Positive F01-27 for Age "&amp;X6&amp;" "&amp;X7&amp;" is more than Tested F01-26"&amp;CHAR(10),""),IF(Y34&gt;Y33," * Positive F01-27 for Age "&amp;X6&amp;" "&amp;Y7&amp;" is more than Tested F01-26"&amp;CHAR(10),""),IF(Z34&gt;Z33," * Positive F01-27 for Age "&amp;Z6&amp;" "&amp;Z7&amp;" is more than Tested F01-26"&amp;CHAR(10),""),IF(AA34&gt;AA33," * Positive F01-27 for Age "&amp;Z6&amp;" "&amp;AA7&amp;" is more than Tested F01-26"&amp;CHAR(10),""),IF(AB34&gt;AB33," * Total Positive F01-27 is more than Total Tested F01-26"&amp;CHAR(10),""))</f>
        <v/>
      </c>
      <c r="AD33" s="277"/>
      <c r="AE33" s="89" t="str">
        <f>CONCATENATE(IF(AND(IFERROR((AB34*100)/AB33,0)&gt;10,AB34&gt;5)," * This facility has a high positivity rate for Index Testing. Kindly confirm if this is the true reflection"&amp;CHAR(10),""),"")</f>
        <v/>
      </c>
      <c r="AF33" s="285"/>
    </row>
    <row r="34" spans="1:32" s="9" customFormat="1" ht="88.5" customHeight="1" x14ac:dyDescent="0.95">
      <c r="A34" s="230"/>
      <c r="B34" s="85" t="s">
        <v>646</v>
      </c>
      <c r="C34" s="86" t="s">
        <v>217</v>
      </c>
      <c r="D34" s="149"/>
      <c r="E34" s="149"/>
      <c r="F34" s="149"/>
      <c r="G34" s="149"/>
      <c r="H34" s="149"/>
      <c r="I34" s="149"/>
      <c r="J34" s="149"/>
      <c r="K34" s="149"/>
      <c r="L34" s="146"/>
      <c r="M34" s="149"/>
      <c r="N34" s="146"/>
      <c r="O34" s="149"/>
      <c r="P34" s="146"/>
      <c r="Q34" s="149"/>
      <c r="R34" s="146"/>
      <c r="S34" s="149"/>
      <c r="T34" s="146"/>
      <c r="U34" s="149"/>
      <c r="V34" s="146"/>
      <c r="W34" s="149"/>
      <c r="X34" s="146"/>
      <c r="Y34" s="149"/>
      <c r="Z34" s="146"/>
      <c r="AA34" s="149"/>
      <c r="AB34" s="88">
        <f t="shared" si="1"/>
        <v>0</v>
      </c>
      <c r="AC34" s="250"/>
      <c r="AD34" s="277"/>
      <c r="AE34" s="89"/>
      <c r="AF34" s="285"/>
    </row>
    <row r="35" spans="1:32" s="13" customFormat="1" ht="88.5" customHeight="1" x14ac:dyDescent="0.95">
      <c r="A35" s="263" t="s">
        <v>155</v>
      </c>
      <c r="B35" s="159" t="s">
        <v>512</v>
      </c>
      <c r="C35" s="86" t="s">
        <v>542</v>
      </c>
      <c r="D35" s="150">
        <f>SUM(D12+D17+D19+D21+D23+D25+D27+D29+D31+D33)</f>
        <v>0</v>
      </c>
      <c r="E35" s="150">
        <f t="shared" ref="E35:AA35" si="2">SUM(E12+E17+E19+E21+E23+E25+E27+E29+E31+E33)</f>
        <v>0</v>
      </c>
      <c r="F35" s="150">
        <f t="shared" si="2"/>
        <v>0</v>
      </c>
      <c r="G35" s="150">
        <f t="shared" si="2"/>
        <v>0</v>
      </c>
      <c r="H35" s="150">
        <f t="shared" si="2"/>
        <v>0</v>
      </c>
      <c r="I35" s="150">
        <f t="shared" si="2"/>
        <v>0</v>
      </c>
      <c r="J35" s="150">
        <f t="shared" si="2"/>
        <v>0</v>
      </c>
      <c r="K35" s="150">
        <f t="shared" si="2"/>
        <v>0</v>
      </c>
      <c r="L35" s="150">
        <f t="shared" si="2"/>
        <v>0</v>
      </c>
      <c r="M35" s="150">
        <f t="shared" si="2"/>
        <v>0</v>
      </c>
      <c r="N35" s="150">
        <f t="shared" si="2"/>
        <v>0</v>
      </c>
      <c r="O35" s="150">
        <f t="shared" si="2"/>
        <v>0</v>
      </c>
      <c r="P35" s="150">
        <f t="shared" si="2"/>
        <v>0</v>
      </c>
      <c r="Q35" s="150">
        <f t="shared" si="2"/>
        <v>0</v>
      </c>
      <c r="R35" s="150">
        <f t="shared" si="2"/>
        <v>0</v>
      </c>
      <c r="S35" s="150">
        <f t="shared" si="2"/>
        <v>0</v>
      </c>
      <c r="T35" s="150">
        <f t="shared" si="2"/>
        <v>0</v>
      </c>
      <c r="U35" s="150">
        <f t="shared" si="2"/>
        <v>0</v>
      </c>
      <c r="V35" s="150">
        <f t="shared" si="2"/>
        <v>0</v>
      </c>
      <c r="W35" s="150">
        <f t="shared" si="2"/>
        <v>0</v>
      </c>
      <c r="X35" s="150">
        <f t="shared" si="2"/>
        <v>0</v>
      </c>
      <c r="Y35" s="150">
        <f t="shared" si="2"/>
        <v>0</v>
      </c>
      <c r="Z35" s="150">
        <f t="shared" si="2"/>
        <v>0</v>
      </c>
      <c r="AA35" s="150">
        <f t="shared" si="2"/>
        <v>0</v>
      </c>
      <c r="AB35" s="88">
        <f t="shared" si="1"/>
        <v>0</v>
      </c>
      <c r="AC35" s="249" t="str">
        <f>CONCATENATE(IF(D36&gt;D35," * Totals HTS Positive F01-29 for Age "&amp;D6&amp;" "&amp;D7&amp;" is more than Total Tested F01-28"&amp;CHAR(10),""),IF(E36&gt;E35," * Totals HTS Positive F01-29 for Age "&amp;D6&amp;" "&amp;E7&amp;" is more than Total Tested F01-28"&amp;CHAR(10),""),IF(F36&gt;F35," * Totals HTS Positive F01-29 for Age "&amp;F6&amp;" "&amp;F7&amp;" is more than Total Tested F01-28"&amp;CHAR(10),""),IF(G36&gt;G35," * Totals HTS Positive F01-29 for Age "&amp;F6&amp;" "&amp;G7&amp;" is more than Total Tested F01-28"&amp;CHAR(10),""),IF(H36&gt;H35," * Totals HTS Positive F01-29 for Age "&amp;H6&amp;" "&amp;H7&amp;" is more than Total Tested F01-28"&amp;CHAR(10),""),IF(I36&gt;I35," * Totals HTS Positive F01-29 for Age "&amp;H6&amp;" "&amp;I7&amp;" is more than Total Tested F01-28"&amp;CHAR(10),""),IF(J36&gt;J35," * Totals HTS Positive F01-29 for Age "&amp;J6&amp;" "&amp;J7&amp;" is more than Total Tested F01-28"&amp;CHAR(10),""),IF(K36&gt;K35," * Totals HTS Positive F01-29 for Age "&amp;J6&amp;" "&amp;K7&amp;" is more than Total Tested F01-28"&amp;CHAR(10),""),IF(L36&gt;L35," * Totals HTS Positive F01-29 for Age "&amp;L6&amp;" "&amp;L7&amp;" is more than Total Tested F01-28"&amp;CHAR(10),""),IF(M36&gt;M35," * Totals HTS Positive F01-29 for Age "&amp;L6&amp;" "&amp;M7&amp;" is more than Total Tested F01-28"&amp;CHAR(10),""),IF(N36&gt;N35," * Totals HTS Positive F01-29 for Age "&amp;N6&amp;" "&amp;N7&amp;" is more than Total Tested F01-28"&amp;CHAR(10),""),IF(O36&gt;O35," * Totals HTS Positive F01-29 for Age "&amp;N6&amp;" "&amp;O7&amp;" is more than Total Tested F01-28"&amp;CHAR(10),""),IF(P36&gt;P35," * Totals HTS Positive F01-29 for Age "&amp;P6&amp;" "&amp;P7&amp;" is more than Total Tested F01-28"&amp;CHAR(10),""),IF(Q36&gt;Q35," * Totals HTS Positive F01-29 for Age "&amp;P6&amp;" "&amp;Q7&amp;" is more than Total Tested F01-28"&amp;CHAR(10),""),IF(R36&gt;R35," * Totals HTS Positive F01-29 for Age "&amp;R6&amp;" "&amp;R7&amp;" is more than Total Tested F01-28"&amp;CHAR(10),""),IF(S36&gt;S35," * Totals HTS Positive F01-29 for Age "&amp;R6&amp;" "&amp;S7&amp;" is more than Total Tested F01-28"&amp;CHAR(10),""),IF(T36&gt;T35," * Totals HTS Positive F01-29 for Age "&amp;T6&amp;" "&amp;T7&amp;" is more than Total Tested F01-28"&amp;CHAR(10),""),IF(U36&gt;U35," * Totals HTS Positive F01-29 for Age "&amp;T6&amp;" "&amp;U7&amp;" is more than Total Tested F01-28"&amp;CHAR(10),""),IF(V36&gt;V35," * Totals HTS Positive F01-29 for Age "&amp;V6&amp;" "&amp;V7&amp;" is more than Total Tested F01-28"&amp;CHAR(10),""),IF(W36&gt;W35," * Totals HTS Positive F01-29 for Age "&amp;V6&amp;" "&amp;W7&amp;" is more than Total Tested F01-28"&amp;CHAR(10),""),IF(X36&gt;X35," * Totals HTS Positive F01-29 for Age "&amp;X6&amp;" "&amp;X7&amp;" is more than Total Tested F01-28"&amp;CHAR(10),""),IF(Y36&gt;Y35," * Totals HTS Positive F01-29 for Age "&amp;X6&amp;" "&amp;Y7&amp;" is more than Total Tested F01-28"&amp;CHAR(10),""),IF(Z36&gt;Z35," * Totals HTS Positive F01-29 for Age "&amp;Z6&amp;" "&amp;Z7&amp;" is more than Total Tested F01-28"&amp;CHAR(10),""),IF(AA36&gt;AA35," * Totals HTS Positive F01-29 for Age "&amp;Z6&amp;" "&amp;AA7&amp;" is more than Total Tested F01-28"&amp;CHAR(10),""),IF(AB36&gt;AB35," * Totals HTS Positive F01-29 is more than Total Tested F01-28"&amp;CHAR(10),""))</f>
        <v/>
      </c>
      <c r="AD35" s="277"/>
      <c r="AE35" s="94" t="str">
        <f>CONCATENATE(IF(AB148&gt;SUM(AB13,AB18,AB20,AB22,AB24,AB26,AB28,AB30,AB32,AB34,AB125,AB127,AB129,AB131)," * This site has more started on ART than positives"&amp;CHAR(10),""),"")</f>
        <v/>
      </c>
      <c r="AF35" s="285"/>
    </row>
    <row r="36" spans="1:32" s="13" customFormat="1" ht="88.5" customHeight="1" x14ac:dyDescent="0.95">
      <c r="A36" s="264"/>
      <c r="B36" s="160" t="s">
        <v>513</v>
      </c>
      <c r="C36" s="95" t="s">
        <v>543</v>
      </c>
      <c r="D36" s="151">
        <f>SUM(D13+D18+D20+D22+D24+D26+D28+D30+D32+D34)</f>
        <v>0</v>
      </c>
      <c r="E36" s="151">
        <f t="shared" ref="E36:Z36" si="3">SUM(E13+E18+E20+E22+E24+E26+E28+E30+E32+E34)</f>
        <v>0</v>
      </c>
      <c r="F36" s="151">
        <f t="shared" si="3"/>
        <v>0</v>
      </c>
      <c r="G36" s="151">
        <f t="shared" si="3"/>
        <v>0</v>
      </c>
      <c r="H36" s="151">
        <f t="shared" si="3"/>
        <v>0</v>
      </c>
      <c r="I36" s="151">
        <f t="shared" si="3"/>
        <v>0</v>
      </c>
      <c r="J36" s="151">
        <f t="shared" si="3"/>
        <v>0</v>
      </c>
      <c r="K36" s="151">
        <f t="shared" si="3"/>
        <v>0</v>
      </c>
      <c r="L36" s="151">
        <f t="shared" si="3"/>
        <v>0</v>
      </c>
      <c r="M36" s="151">
        <f t="shared" si="3"/>
        <v>0</v>
      </c>
      <c r="N36" s="151">
        <f t="shared" si="3"/>
        <v>0</v>
      </c>
      <c r="O36" s="151">
        <f t="shared" si="3"/>
        <v>0</v>
      </c>
      <c r="P36" s="151">
        <f t="shared" si="3"/>
        <v>0</v>
      </c>
      <c r="Q36" s="151">
        <f t="shared" si="3"/>
        <v>0</v>
      </c>
      <c r="R36" s="151">
        <f t="shared" si="3"/>
        <v>0</v>
      </c>
      <c r="S36" s="151">
        <f t="shared" si="3"/>
        <v>0</v>
      </c>
      <c r="T36" s="151">
        <f t="shared" si="3"/>
        <v>0</v>
      </c>
      <c r="U36" s="151">
        <f t="shared" si="3"/>
        <v>0</v>
      </c>
      <c r="V36" s="151">
        <f t="shared" si="3"/>
        <v>0</v>
      </c>
      <c r="W36" s="151">
        <f t="shared" si="3"/>
        <v>0</v>
      </c>
      <c r="X36" s="151">
        <f t="shared" si="3"/>
        <v>0</v>
      </c>
      <c r="Y36" s="151">
        <f t="shared" si="3"/>
        <v>0</v>
      </c>
      <c r="Z36" s="151">
        <f t="shared" si="3"/>
        <v>0</v>
      </c>
      <c r="AA36" s="151">
        <f>SUM(AA13+AA18+AA20+AA22+AA24+AA26+AA28+AA30+AA32+AA34)</f>
        <v>0</v>
      </c>
      <c r="AB36" s="96">
        <f t="shared" si="1"/>
        <v>0</v>
      </c>
      <c r="AC36" s="276"/>
      <c r="AD36" s="277"/>
      <c r="AE36" s="94" t="str">
        <f>CONCATENATE(IF(AND(AB148=0,SUM(AB13,AB18,AB20,AB22,AB24,AB26,AB28,AB30,AB32,AB34,AB125,AB127,AB129,AB131)&gt;0)," * This site has positives but none was started on ART"&amp;CHAR(10),""),"")</f>
        <v/>
      </c>
      <c r="AF36" s="285"/>
    </row>
    <row r="37" spans="1:32" s="7" customFormat="1" ht="89.25" x14ac:dyDescent="1.1000000000000001">
      <c r="A37" s="251" t="s">
        <v>132</v>
      </c>
      <c r="B37" s="251"/>
      <c r="C37" s="251"/>
      <c r="D37" s="251"/>
      <c r="E37" s="251"/>
      <c r="F37" s="251"/>
      <c r="G37" s="251"/>
      <c r="H37" s="251"/>
      <c r="I37" s="251"/>
      <c r="J37" s="251"/>
      <c r="K37" s="251"/>
      <c r="L37" s="251"/>
      <c r="M37" s="251"/>
      <c r="N37" s="251"/>
      <c r="O37" s="251"/>
      <c r="P37" s="251"/>
      <c r="Q37" s="251"/>
      <c r="R37" s="251"/>
      <c r="S37" s="251"/>
      <c r="T37" s="251"/>
      <c r="U37" s="251"/>
      <c r="V37" s="251"/>
      <c r="W37" s="251"/>
      <c r="X37" s="251"/>
      <c r="Y37" s="251"/>
      <c r="Z37" s="251"/>
      <c r="AA37" s="251"/>
      <c r="AB37" s="251"/>
      <c r="AC37" s="251"/>
      <c r="AD37" s="251"/>
      <c r="AE37" s="251"/>
      <c r="AF37" s="251"/>
    </row>
    <row r="38" spans="1:32" s="8" customFormat="1" ht="58.5" customHeight="1" x14ac:dyDescent="1.05">
      <c r="A38" s="215" t="s">
        <v>49</v>
      </c>
      <c r="B38" s="215" t="s">
        <v>538</v>
      </c>
      <c r="C38" s="221" t="s">
        <v>505</v>
      </c>
      <c r="D38" s="254"/>
      <c r="E38" s="255"/>
      <c r="F38" s="255"/>
      <c r="G38" s="255"/>
      <c r="H38" s="255"/>
      <c r="I38" s="256"/>
      <c r="J38" s="220" t="s">
        <v>7</v>
      </c>
      <c r="K38" s="207"/>
      <c r="L38" s="206" t="s">
        <v>8</v>
      </c>
      <c r="M38" s="207"/>
      <c r="N38" s="206" t="s">
        <v>9</v>
      </c>
      <c r="O38" s="207"/>
      <c r="P38" s="206" t="s">
        <v>10</v>
      </c>
      <c r="Q38" s="207"/>
      <c r="R38" s="206" t="s">
        <v>11</v>
      </c>
      <c r="S38" s="207"/>
      <c r="T38" s="206" t="s">
        <v>12</v>
      </c>
      <c r="U38" s="207"/>
      <c r="V38" s="206" t="s">
        <v>28</v>
      </c>
      <c r="W38" s="207"/>
      <c r="X38" s="206" t="s">
        <v>29</v>
      </c>
      <c r="Y38" s="207"/>
      <c r="Z38" s="206" t="s">
        <v>13</v>
      </c>
      <c r="AA38" s="207"/>
      <c r="AB38" s="208" t="s">
        <v>24</v>
      </c>
      <c r="AC38" s="210" t="s">
        <v>572</v>
      </c>
      <c r="AD38" s="210" t="s">
        <v>578</v>
      </c>
      <c r="AE38" s="205" t="s">
        <v>579</v>
      </c>
      <c r="AF38" s="205" t="s">
        <v>579</v>
      </c>
    </row>
    <row r="39" spans="1:32" s="8" customFormat="1" ht="58.5" customHeight="1" x14ac:dyDescent="1.05">
      <c r="A39" s="216"/>
      <c r="B39" s="216"/>
      <c r="C39" s="222"/>
      <c r="D39" s="257"/>
      <c r="E39" s="258"/>
      <c r="F39" s="258"/>
      <c r="G39" s="258"/>
      <c r="H39" s="258"/>
      <c r="I39" s="259"/>
      <c r="J39" s="83" t="s">
        <v>14</v>
      </c>
      <c r="K39" s="84" t="s">
        <v>15</v>
      </c>
      <c r="L39" s="83" t="s">
        <v>14</v>
      </c>
      <c r="M39" s="84" t="s">
        <v>15</v>
      </c>
      <c r="N39" s="83" t="s">
        <v>14</v>
      </c>
      <c r="O39" s="84" t="s">
        <v>15</v>
      </c>
      <c r="P39" s="83" t="s">
        <v>14</v>
      </c>
      <c r="Q39" s="84" t="s">
        <v>15</v>
      </c>
      <c r="R39" s="83" t="s">
        <v>14</v>
      </c>
      <c r="S39" s="84" t="s">
        <v>15</v>
      </c>
      <c r="T39" s="83" t="s">
        <v>14</v>
      </c>
      <c r="U39" s="84" t="s">
        <v>15</v>
      </c>
      <c r="V39" s="83" t="s">
        <v>14</v>
      </c>
      <c r="W39" s="84" t="s">
        <v>15</v>
      </c>
      <c r="X39" s="83" t="s">
        <v>14</v>
      </c>
      <c r="Y39" s="84" t="s">
        <v>15</v>
      </c>
      <c r="Z39" s="83" t="s">
        <v>14</v>
      </c>
      <c r="AA39" s="84" t="s">
        <v>15</v>
      </c>
      <c r="AB39" s="209"/>
      <c r="AC39" s="210"/>
      <c r="AD39" s="210"/>
      <c r="AE39" s="205"/>
      <c r="AF39" s="205"/>
    </row>
    <row r="40" spans="1:32" s="9" customFormat="1" ht="120.6" customHeight="1" x14ac:dyDescent="0.95">
      <c r="A40" s="232" t="s">
        <v>25</v>
      </c>
      <c r="B40" s="85" t="s">
        <v>648</v>
      </c>
      <c r="C40" s="86" t="s">
        <v>219</v>
      </c>
      <c r="D40" s="97"/>
      <c r="E40" s="97"/>
      <c r="F40" s="97"/>
      <c r="G40" s="97"/>
      <c r="H40" s="97"/>
      <c r="I40" s="97"/>
      <c r="J40" s="98"/>
      <c r="K40" s="87"/>
      <c r="L40" s="87"/>
      <c r="M40" s="87"/>
      <c r="N40" s="87"/>
      <c r="O40" s="87"/>
      <c r="P40" s="87"/>
      <c r="Q40" s="87"/>
      <c r="R40" s="87"/>
      <c r="S40" s="87"/>
      <c r="T40" s="87"/>
      <c r="U40" s="87"/>
      <c r="V40" s="87"/>
      <c r="W40" s="87"/>
      <c r="X40" s="87"/>
      <c r="Y40" s="87"/>
      <c r="Z40" s="87"/>
      <c r="AA40" s="87"/>
      <c r="AB40" s="88">
        <f>SUM(D40:AA40)</f>
        <v>0</v>
      </c>
      <c r="AC40" s="99"/>
      <c r="AD40" s="212" t="str">
        <f>CONCATENATE(AC40,AC41,AC42,AC43,AC44)</f>
        <v/>
      </c>
      <c r="AE40" s="89"/>
      <c r="AF40" s="278" t="str">
        <f>CONCATENATE(AE40,AE41,AE42,AE43,AE44)</f>
        <v/>
      </c>
    </row>
    <row r="41" spans="1:32" s="9" customFormat="1" ht="120.6" customHeight="1" x14ac:dyDescent="0.95">
      <c r="A41" s="232"/>
      <c r="B41" s="85" t="s">
        <v>220</v>
      </c>
      <c r="C41" s="86" t="s">
        <v>221</v>
      </c>
      <c r="D41" s="97"/>
      <c r="E41" s="97"/>
      <c r="F41" s="97"/>
      <c r="G41" s="97"/>
      <c r="H41" s="97"/>
      <c r="I41" s="97"/>
      <c r="J41" s="98"/>
      <c r="K41" s="87"/>
      <c r="L41" s="87"/>
      <c r="M41" s="87"/>
      <c r="N41" s="87"/>
      <c r="O41" s="87"/>
      <c r="P41" s="87"/>
      <c r="Q41" s="87"/>
      <c r="R41" s="87"/>
      <c r="S41" s="87"/>
      <c r="T41" s="87"/>
      <c r="U41" s="87"/>
      <c r="V41" s="87"/>
      <c r="W41" s="87"/>
      <c r="X41" s="87"/>
      <c r="Y41" s="87"/>
      <c r="Z41" s="87"/>
      <c r="AA41" s="87"/>
      <c r="AB41" s="88">
        <f t="shared" ref="AB41:AB43" si="4">SUM(D41:AA41)</f>
        <v>0</v>
      </c>
      <c r="AC41" s="99"/>
      <c r="AD41" s="223"/>
      <c r="AE41" s="89"/>
      <c r="AF41" s="278"/>
    </row>
    <row r="42" spans="1:32" s="9" customFormat="1" ht="120.6" customHeight="1" x14ac:dyDescent="0.95">
      <c r="A42" s="232"/>
      <c r="B42" s="85" t="s">
        <v>514</v>
      </c>
      <c r="C42" s="86" t="s">
        <v>222</v>
      </c>
      <c r="D42" s="97"/>
      <c r="E42" s="97"/>
      <c r="F42" s="97"/>
      <c r="G42" s="97"/>
      <c r="H42" s="97"/>
      <c r="I42" s="97"/>
      <c r="J42" s="98"/>
      <c r="K42" s="87"/>
      <c r="L42" s="87"/>
      <c r="M42" s="87"/>
      <c r="N42" s="87"/>
      <c r="O42" s="87"/>
      <c r="P42" s="87"/>
      <c r="Q42" s="87"/>
      <c r="R42" s="87"/>
      <c r="S42" s="87"/>
      <c r="T42" s="87"/>
      <c r="U42" s="87"/>
      <c r="V42" s="87"/>
      <c r="W42" s="87"/>
      <c r="X42" s="87"/>
      <c r="Y42" s="87"/>
      <c r="Z42" s="87"/>
      <c r="AA42" s="87"/>
      <c r="AB42" s="88">
        <f t="shared" si="4"/>
        <v>0</v>
      </c>
      <c r="AC42" s="99"/>
      <c r="AD42" s="223"/>
      <c r="AE42" s="89"/>
      <c r="AF42" s="278"/>
    </row>
    <row r="43" spans="1:32" s="9" customFormat="1" ht="120.6" customHeight="1" x14ac:dyDescent="0.95">
      <c r="A43" s="232"/>
      <c r="B43" s="85" t="s">
        <v>649</v>
      </c>
      <c r="C43" s="86" t="s">
        <v>223</v>
      </c>
      <c r="D43" s="97"/>
      <c r="E43" s="97"/>
      <c r="F43" s="97"/>
      <c r="G43" s="97"/>
      <c r="H43" s="97"/>
      <c r="I43" s="97"/>
      <c r="J43" s="87"/>
      <c r="K43" s="87"/>
      <c r="L43" s="87"/>
      <c r="M43" s="87"/>
      <c r="N43" s="87"/>
      <c r="O43" s="87"/>
      <c r="P43" s="87"/>
      <c r="Q43" s="87"/>
      <c r="R43" s="87"/>
      <c r="S43" s="87"/>
      <c r="T43" s="87"/>
      <c r="U43" s="87"/>
      <c r="V43" s="87"/>
      <c r="W43" s="87"/>
      <c r="X43" s="87"/>
      <c r="Y43" s="87"/>
      <c r="Z43" s="87"/>
      <c r="AA43" s="87"/>
      <c r="AB43" s="88">
        <f t="shared" si="4"/>
        <v>0</v>
      </c>
      <c r="AC43" s="99"/>
      <c r="AD43" s="223"/>
      <c r="AE43" s="89"/>
      <c r="AF43" s="278"/>
    </row>
    <row r="44" spans="1:32" s="9" customFormat="1" ht="120.6" customHeight="1" x14ac:dyDescent="0.95">
      <c r="A44" s="229"/>
      <c r="B44" s="100" t="s">
        <v>515</v>
      </c>
      <c r="C44" s="95" t="s">
        <v>224</v>
      </c>
      <c r="D44" s="101"/>
      <c r="E44" s="101"/>
      <c r="F44" s="101"/>
      <c r="G44" s="101"/>
      <c r="H44" s="101"/>
      <c r="I44" s="101"/>
      <c r="J44" s="102"/>
      <c r="K44" s="102"/>
      <c r="L44" s="102"/>
      <c r="M44" s="102"/>
      <c r="N44" s="102"/>
      <c r="O44" s="102"/>
      <c r="P44" s="102"/>
      <c r="Q44" s="102"/>
      <c r="R44" s="102"/>
      <c r="S44" s="102"/>
      <c r="T44" s="102"/>
      <c r="U44" s="102"/>
      <c r="V44" s="102"/>
      <c r="W44" s="102"/>
      <c r="X44" s="102"/>
      <c r="Y44" s="102"/>
      <c r="Z44" s="102"/>
      <c r="AA44" s="102"/>
      <c r="AB44" s="96">
        <f>SUM(D44:AA44)</f>
        <v>0</v>
      </c>
      <c r="AC44" s="103"/>
      <c r="AD44" s="223"/>
      <c r="AE44" s="104"/>
      <c r="AF44" s="278"/>
    </row>
    <row r="45" spans="1:32" s="7" customFormat="1" ht="89.25" x14ac:dyDescent="1.1000000000000001">
      <c r="A45" s="251" t="s">
        <v>148</v>
      </c>
      <c r="B45" s="251"/>
      <c r="C45" s="251"/>
      <c r="D45" s="251"/>
      <c r="E45" s="251"/>
      <c r="F45" s="251"/>
      <c r="G45" s="251"/>
      <c r="H45" s="251"/>
      <c r="I45" s="251"/>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row>
    <row r="46" spans="1:32" s="8" customFormat="1" ht="58.5" customHeight="1" x14ac:dyDescent="1.05">
      <c r="A46" s="215" t="s">
        <v>49</v>
      </c>
      <c r="B46" s="215" t="s">
        <v>538</v>
      </c>
      <c r="C46" s="221" t="s">
        <v>505</v>
      </c>
      <c r="D46" s="105"/>
      <c r="E46" s="106"/>
      <c r="F46" s="106"/>
      <c r="G46" s="106"/>
      <c r="H46" s="106"/>
      <c r="I46" s="107"/>
      <c r="J46" s="206" t="s">
        <v>7</v>
      </c>
      <c r="K46" s="207"/>
      <c r="L46" s="206" t="s">
        <v>8</v>
      </c>
      <c r="M46" s="207"/>
      <c r="N46" s="206" t="s">
        <v>9</v>
      </c>
      <c r="O46" s="207"/>
      <c r="P46" s="206" t="s">
        <v>10</v>
      </c>
      <c r="Q46" s="207"/>
      <c r="R46" s="206" t="s">
        <v>11</v>
      </c>
      <c r="S46" s="207"/>
      <c r="T46" s="206" t="s">
        <v>12</v>
      </c>
      <c r="U46" s="207"/>
      <c r="V46" s="206" t="s">
        <v>28</v>
      </c>
      <c r="W46" s="207"/>
      <c r="X46" s="206" t="s">
        <v>29</v>
      </c>
      <c r="Y46" s="207"/>
      <c r="Z46" s="206" t="s">
        <v>13</v>
      </c>
      <c r="AA46" s="207"/>
      <c r="AB46" s="208" t="s">
        <v>24</v>
      </c>
      <c r="AC46" s="210" t="s">
        <v>572</v>
      </c>
      <c r="AD46" s="210" t="s">
        <v>578</v>
      </c>
      <c r="AE46" s="205" t="s">
        <v>579</v>
      </c>
      <c r="AF46" s="205" t="s">
        <v>579</v>
      </c>
    </row>
    <row r="47" spans="1:32" s="8" customFormat="1" ht="58.5" customHeight="1" x14ac:dyDescent="1.05">
      <c r="A47" s="216"/>
      <c r="B47" s="216"/>
      <c r="C47" s="222"/>
      <c r="D47" s="105"/>
      <c r="E47" s="106"/>
      <c r="F47" s="106"/>
      <c r="G47" s="106"/>
      <c r="H47" s="106"/>
      <c r="I47" s="107"/>
      <c r="J47" s="83" t="s">
        <v>14</v>
      </c>
      <c r="K47" s="84" t="s">
        <v>15</v>
      </c>
      <c r="L47" s="83" t="s">
        <v>14</v>
      </c>
      <c r="M47" s="84" t="s">
        <v>15</v>
      </c>
      <c r="N47" s="83" t="s">
        <v>14</v>
      </c>
      <c r="O47" s="84" t="s">
        <v>15</v>
      </c>
      <c r="P47" s="83" t="s">
        <v>14</v>
      </c>
      <c r="Q47" s="84" t="s">
        <v>15</v>
      </c>
      <c r="R47" s="83" t="s">
        <v>14</v>
      </c>
      <c r="S47" s="84" t="s">
        <v>15</v>
      </c>
      <c r="T47" s="83" t="s">
        <v>14</v>
      </c>
      <c r="U47" s="84" t="s">
        <v>15</v>
      </c>
      <c r="V47" s="83" t="s">
        <v>14</v>
      </c>
      <c r="W47" s="84" t="s">
        <v>15</v>
      </c>
      <c r="X47" s="83" t="s">
        <v>14</v>
      </c>
      <c r="Y47" s="84" t="s">
        <v>15</v>
      </c>
      <c r="Z47" s="83" t="s">
        <v>14</v>
      </c>
      <c r="AA47" s="84" t="s">
        <v>15</v>
      </c>
      <c r="AB47" s="209"/>
      <c r="AC47" s="210"/>
      <c r="AD47" s="210"/>
      <c r="AE47" s="205"/>
      <c r="AF47" s="205"/>
    </row>
    <row r="48" spans="1:32" s="9" customFormat="1" ht="88.5" customHeight="1" x14ac:dyDescent="0.95">
      <c r="A48" s="227" t="s">
        <v>30</v>
      </c>
      <c r="B48" s="85" t="s">
        <v>650</v>
      </c>
      <c r="C48" s="86" t="s">
        <v>232</v>
      </c>
      <c r="D48" s="108"/>
      <c r="E48" s="108"/>
      <c r="F48" s="108"/>
      <c r="G48" s="108"/>
      <c r="H48" s="108"/>
      <c r="I48" s="108"/>
      <c r="J48" s="109"/>
      <c r="K48" s="110"/>
      <c r="L48" s="110"/>
      <c r="M48" s="110"/>
      <c r="N48" s="110"/>
      <c r="O48" s="110"/>
      <c r="P48" s="110"/>
      <c r="Q48" s="110"/>
      <c r="R48" s="110"/>
      <c r="S48" s="110"/>
      <c r="T48" s="110"/>
      <c r="U48" s="110"/>
      <c r="V48" s="110"/>
      <c r="W48" s="110"/>
      <c r="X48" s="110"/>
      <c r="Y48" s="110"/>
      <c r="Z48" s="110"/>
      <c r="AA48" s="110"/>
      <c r="AB48" s="88">
        <f>SUM(D48:AA48)</f>
        <v>0</v>
      </c>
      <c r="AC48" s="279" t="str">
        <f>CONCATENATE(IF(D49&gt;D48," * Eligible for PrEP  for Age "&amp;D6&amp;" "&amp;D7&amp;" is more than Assessed for HIV risk"&amp;CHAR(10),""),IF(E49&gt;E48," * Eligible for PrEP  for Age "&amp;D6&amp;" "&amp;E7&amp;" is more than Assessed for HIV risk"&amp;CHAR(10),""),IF(F49&gt;F48," * Eligible for PrEP  for Age "&amp;F6&amp;" "&amp;F7&amp;" is more than Assessed for HIV risk"&amp;CHAR(10),""),IF(G49&gt;G48," * Eligible for PrEP  for Age "&amp;F6&amp;" "&amp;G7&amp;" is more than Assessed for HIV risk"&amp;CHAR(10),""),IF(H49&gt;H48," * Eligible for PrEP  for Age "&amp;H6&amp;" "&amp;H7&amp;" is more than Assessed for HIV risk"&amp;CHAR(10),""),IF(I49&gt;I48," * Eligible for PrEP  for Age "&amp;H6&amp;" "&amp;I7&amp;" is more than Assessed for HIV risk"&amp;CHAR(10),""),IF(J49&gt;J48," * Eligible for PrEP  for Age "&amp;J6&amp;" "&amp;J7&amp;" is more than Assessed for HIV risk"&amp;CHAR(10),""),IF(K49&gt;K48," * Eligible for PrEP  for Age "&amp;J6&amp;" "&amp;K7&amp;" is more than Assessed for HIV risk"&amp;CHAR(10),""),IF(L49&gt;L48," * Eligible for PrEP  for Age "&amp;L6&amp;" "&amp;L7&amp;" is more than Assessed for HIV risk"&amp;CHAR(10),""),IF(M49&gt;M48," * Eligible for PrEP  for Age "&amp;L6&amp;" "&amp;M7&amp;" is more than Assessed for HIV risk"&amp;CHAR(10),""),IF(N49&gt;N48," * Eligible for PrEP  for Age "&amp;N6&amp;" "&amp;N7&amp;" is more than Assessed for HIV risk"&amp;CHAR(10),""),IF(O49&gt;O48," * Eligible for PrEP  for Age "&amp;N6&amp;" "&amp;O7&amp;" is more than Assessed for HIV risk"&amp;CHAR(10),""),IF(P49&gt;P48," * Eligible for PrEP  for Age "&amp;P6&amp;" "&amp;P7&amp;" is more than Assessed for HIV risk"&amp;CHAR(10),""),IF(Q49&gt;Q48," * Eligible for PrEP  for Age "&amp;P6&amp;" "&amp;Q7&amp;" is more than Assessed for HIV risk"&amp;CHAR(10),""),IF(R49&gt;R48," * Eligible for PrEP  for Age "&amp;R6&amp;" "&amp;R7&amp;" is more than Assessed for HIV risk"&amp;CHAR(10),""),IF(S49&gt;S48," * Eligible for PrEP  for Age "&amp;R6&amp;" "&amp;S7&amp;" is more than Assessed for HIV risk"&amp;CHAR(10),""),IF(T49&gt;T48," * Eligible for PrEP  for Age "&amp;T6&amp;" "&amp;T7&amp;" is more than Assessed for HIV risk"&amp;CHAR(10),""),IF(U49&gt;U48," * Eligible for PrEP  for Age "&amp;T6&amp;" "&amp;U7&amp;" is more than Assessed for HIV risk"&amp;CHAR(10),""),IF(V49&gt;V48," * Eligible for PrEP  for Age "&amp;V6&amp;" "&amp;V7&amp;" is more than Assessed for HIV risk"&amp;CHAR(10),""),IF(W49&gt;W48," * Eligible for PrEP  for Age "&amp;V6&amp;" "&amp;W7&amp;" is more than Assessed for HIV risk"&amp;CHAR(10),""),IF(X49&gt;X48," * Eligible for PrEP  for Age "&amp;X6&amp;" "&amp;X7&amp;" is more than Assessed for HIV risk"&amp;CHAR(10),""),IF(Y49&gt;Y48," * Eligible for PrEP  for Age "&amp;X6&amp;" "&amp;Y7&amp;" is more than Assessed for HIV risk"&amp;CHAR(10),""),IF(Z49&gt;Z48," * Eligible for PrEP  for Age "&amp;Z6&amp;" "&amp;Z7&amp;" is more than Assessed for HIV risk"&amp;CHAR(10),""),IF(AA49&gt;AA48," * Eligible for PrEP  for Age "&amp;Z6&amp;" "&amp;AA7&amp;" is more than Assessed for HIV risk"&amp;CHAR(10),""),IF(AB49&gt;AB48," * Total Eligible for PrEP  is more than Total Assessed for HIV risk"&amp;CHAR(10),""))</f>
        <v/>
      </c>
      <c r="AD48" s="213" t="str">
        <f>CONCATENATE(AC48,AC50,AC51,AC52,AC53,AC55,AC56,AC57,AC58,AC59,AC60,AC61,AC62,AC63,AC64)</f>
        <v/>
      </c>
      <c r="AE48" s="89"/>
      <c r="AF48" s="278" t="str">
        <f>CONCATENATE(AE48,AE49,AE50,AE51,AE52,AE53,AE54,AE55,AE56,AE57,AE58,AE59,AE60,AE61,AE62,AE63,AE64)</f>
        <v/>
      </c>
    </row>
    <row r="49" spans="1:32" s="9" customFormat="1" ht="96" customHeight="1" x14ac:dyDescent="0.95">
      <c r="A49" s="228"/>
      <c r="B49" s="85" t="s">
        <v>651</v>
      </c>
      <c r="C49" s="86" t="s">
        <v>233</v>
      </c>
      <c r="D49" s="108"/>
      <c r="E49" s="108"/>
      <c r="F49" s="108"/>
      <c r="G49" s="108"/>
      <c r="H49" s="108"/>
      <c r="I49" s="108"/>
      <c r="J49" s="98"/>
      <c r="K49" s="87"/>
      <c r="L49" s="87"/>
      <c r="M49" s="87"/>
      <c r="N49" s="87"/>
      <c r="O49" s="87"/>
      <c r="P49" s="87"/>
      <c r="Q49" s="87"/>
      <c r="R49" s="87"/>
      <c r="S49" s="87"/>
      <c r="T49" s="87"/>
      <c r="U49" s="87"/>
      <c r="V49" s="87"/>
      <c r="W49" s="87"/>
      <c r="X49" s="87"/>
      <c r="Y49" s="87"/>
      <c r="Z49" s="87"/>
      <c r="AA49" s="87"/>
      <c r="AB49" s="88">
        <f t="shared" ref="AB49:AB62" si="5">SUM(D49:AA49)</f>
        <v>0</v>
      </c>
      <c r="AC49" s="280"/>
      <c r="AD49" s="214"/>
      <c r="AE49" s="89"/>
      <c r="AF49" s="278"/>
    </row>
    <row r="50" spans="1:32" s="9" customFormat="1" ht="88.5" customHeight="1" x14ac:dyDescent="0.95">
      <c r="A50" s="228"/>
      <c r="B50" s="85" t="s">
        <v>652</v>
      </c>
      <c r="C50" s="86" t="s">
        <v>234</v>
      </c>
      <c r="D50" s="108"/>
      <c r="E50" s="108"/>
      <c r="F50" s="108"/>
      <c r="G50" s="108"/>
      <c r="H50" s="108"/>
      <c r="I50" s="108"/>
      <c r="J50" s="98"/>
      <c r="K50" s="87"/>
      <c r="L50" s="87"/>
      <c r="M50" s="87"/>
      <c r="N50" s="87"/>
      <c r="O50" s="87"/>
      <c r="P50" s="87"/>
      <c r="Q50" s="87"/>
      <c r="R50" s="87"/>
      <c r="S50" s="87"/>
      <c r="T50" s="87"/>
      <c r="U50" s="87"/>
      <c r="V50" s="87"/>
      <c r="W50" s="87"/>
      <c r="X50" s="87"/>
      <c r="Y50" s="87"/>
      <c r="Z50" s="87"/>
      <c r="AA50" s="87"/>
      <c r="AB50" s="88">
        <f t="shared" si="5"/>
        <v>0</v>
      </c>
      <c r="AC50" s="111" t="str">
        <f>CONCATENATE(IF(D50&gt;D49," * Initiated new on PrEP  for Age "&amp;D6&amp;" "&amp;D7&amp;" is more than Eligible for PrEP"&amp;CHAR(10),""),IF(E50&gt;E49," * Initiated new on PrEP  for Age "&amp;D6&amp;" "&amp;E7&amp;" is more than Eligible for PrEP"&amp;CHAR(10),""),IF(F50&gt;F49," * Initiated new on PrEP  for Age "&amp;F6&amp;" "&amp;F7&amp;" is more than Eligible for PrEP"&amp;CHAR(10),""),IF(G50&gt;G49," * Initiated new on PrEP  for Age "&amp;F6&amp;" "&amp;G7&amp;" is more than Eligible for PrEP"&amp;CHAR(10),""),IF(H50&gt;H49," * Initiated new on PrEP  for Age "&amp;H6&amp;" "&amp;H7&amp;" is more than Eligible for PrEP"&amp;CHAR(10),""),IF(I50&gt;I49," * Initiated new on PrEP  for Age "&amp;H6&amp;" "&amp;I7&amp;" is more than Eligible for PrEP"&amp;CHAR(10),""),IF(J50&gt;J49," * Initiated new on PrEP  for Age "&amp;J6&amp;" "&amp;J7&amp;" is more than Eligible for PrEP"&amp;CHAR(10),""),IF(K50&gt;K49," * Initiated new on PrEP  for Age "&amp;J6&amp;" "&amp;K7&amp;" is more than Eligible for PrEP"&amp;CHAR(10),""),IF(L50&gt;L49," * Initiated new on PrEP  for Age "&amp;L6&amp;" "&amp;L7&amp;" is more than Eligible for PrEP"&amp;CHAR(10),""),IF(M50&gt;M49," * Initiated new on PrEP  for Age "&amp;L6&amp;" "&amp;M7&amp;" is more than Eligible for PrEP"&amp;CHAR(10),""),IF(N50&gt;N49," * Initiated new on PrEP  for Age "&amp;N6&amp;" "&amp;N7&amp;" is more than Eligible for PrEP"&amp;CHAR(10),""),IF(O50&gt;O49," * Initiated new on PrEP  for Age "&amp;N6&amp;" "&amp;O7&amp;" is more than Eligible for PrEP"&amp;CHAR(10),""),IF(P50&gt;P49," * Initiated new on PrEP  for Age "&amp;P6&amp;" "&amp;P7&amp;" is more than Eligible for PrEP"&amp;CHAR(10),""),IF(Q50&gt;Q49," * Initiated new on PrEP  for Age "&amp;P6&amp;" "&amp;Q7&amp;" is more than Eligible for PrEP"&amp;CHAR(10),""),IF(R50&gt;R49," * Initiated new on PrEP  for Age "&amp;R6&amp;" "&amp;R7&amp;" is more than Eligible for PrEP"&amp;CHAR(10),""),IF(S50&gt;S49," * Initiated new on PrEP  for Age "&amp;R6&amp;" "&amp;S7&amp;" is more than Eligible for PrEP"&amp;CHAR(10),""),IF(T50&gt;T49," * Initiated new on PrEP  for Age "&amp;T6&amp;" "&amp;T7&amp;" is more than Eligible for PrEP"&amp;CHAR(10),""),IF(U50&gt;U49," * Initiated new on PrEP  for Age "&amp;T6&amp;" "&amp;U7&amp;" is more than Eligible for PrEP"&amp;CHAR(10),""),IF(V50&gt;V49," * Initiated new on PrEP  for Age "&amp;V6&amp;" "&amp;V7&amp;" is more than Eligible for PrEP"&amp;CHAR(10),""),IF(W50&gt;W49," * Initiated new on PrEP  for Age "&amp;V6&amp;" "&amp;W7&amp;" is more than Eligible for PrEP"&amp;CHAR(10),""),IF(X50&gt;X49," * Initiated new on PrEP  for Age "&amp;X6&amp;" "&amp;X7&amp;" is more than Eligible for PrEP"&amp;CHAR(10),""),IF(Y50&gt;Y49," * Initiated new on PrEP  for Age "&amp;X6&amp;" "&amp;Y7&amp;" is more than Eligible for PrEP"&amp;CHAR(10),""),IF(Z50&gt;Z49," * Initiated new on PrEP  for Age "&amp;Z6&amp;" "&amp;Z7&amp;" is more than Eligible for PrEP"&amp;CHAR(10),""),IF(AA50&gt;AA49," * Initiated new on PrEP  for Age "&amp;Z6&amp;" "&amp;AA7&amp;" is more than Eligible for PrEP"&amp;CHAR(10),""),IF(AB50&gt;AB49," * Total Initiated new on PrEP  is more than Total Eligible for PrEP"&amp;CHAR(10),""))</f>
        <v/>
      </c>
      <c r="AD50" s="214"/>
      <c r="AE50" s="89" t="str">
        <f>CONCATENATE(IF(AB50&lt;&gt;SUM(AB63,AB64)," * Total Sum of (F02-16+F02-17) is not equal to F02-03"&amp;CHAR(10),""))</f>
        <v/>
      </c>
      <c r="AF50" s="278"/>
    </row>
    <row r="51" spans="1:32" s="9" customFormat="1" ht="88.5" customHeight="1" x14ac:dyDescent="0.95">
      <c r="A51" s="228"/>
      <c r="B51" s="85" t="s">
        <v>235</v>
      </c>
      <c r="C51" s="86" t="s">
        <v>544</v>
      </c>
      <c r="D51" s="108"/>
      <c r="E51" s="108"/>
      <c r="F51" s="108"/>
      <c r="G51" s="108"/>
      <c r="H51" s="108"/>
      <c r="I51" s="108"/>
      <c r="J51" s="98"/>
      <c r="K51" s="87"/>
      <c r="L51" s="87"/>
      <c r="M51" s="87"/>
      <c r="N51" s="87"/>
      <c r="O51" s="87"/>
      <c r="P51" s="87"/>
      <c r="Q51" s="87"/>
      <c r="R51" s="87"/>
      <c r="S51" s="87"/>
      <c r="T51" s="87"/>
      <c r="U51" s="87"/>
      <c r="V51" s="87"/>
      <c r="W51" s="87"/>
      <c r="X51" s="87"/>
      <c r="Y51" s="87"/>
      <c r="Z51" s="87"/>
      <c r="AA51" s="87"/>
      <c r="AB51" s="88">
        <f t="shared" si="5"/>
        <v>0</v>
      </c>
      <c r="AC51" s="99"/>
      <c r="AD51" s="214"/>
      <c r="AE51" s="89"/>
      <c r="AF51" s="278"/>
    </row>
    <row r="52" spans="1:32" s="9" customFormat="1" ht="88.5" customHeight="1" x14ac:dyDescent="0.95">
      <c r="A52" s="228"/>
      <c r="B52" s="85" t="s">
        <v>653</v>
      </c>
      <c r="C52" s="86" t="s">
        <v>237</v>
      </c>
      <c r="D52" s="108"/>
      <c r="E52" s="108"/>
      <c r="F52" s="108"/>
      <c r="G52" s="108"/>
      <c r="H52" s="108"/>
      <c r="I52" s="108"/>
      <c r="J52" s="87"/>
      <c r="K52" s="87"/>
      <c r="L52" s="87"/>
      <c r="M52" s="87"/>
      <c r="N52" s="87"/>
      <c r="O52" s="87"/>
      <c r="P52" s="87"/>
      <c r="Q52" s="87"/>
      <c r="R52" s="87"/>
      <c r="S52" s="87"/>
      <c r="T52" s="87"/>
      <c r="U52" s="87"/>
      <c r="V52" s="87"/>
      <c r="W52" s="87"/>
      <c r="X52" s="87"/>
      <c r="Y52" s="87"/>
      <c r="Z52" s="87"/>
      <c r="AA52" s="87"/>
      <c r="AB52" s="88">
        <f t="shared" si="5"/>
        <v>0</v>
      </c>
      <c r="AC52" s="99"/>
      <c r="AD52" s="214"/>
      <c r="AE52" s="89"/>
      <c r="AF52" s="278"/>
    </row>
    <row r="53" spans="1:32" s="9" customFormat="1" ht="88.5" customHeight="1" x14ac:dyDescent="0.95">
      <c r="A53" s="232" t="s">
        <v>37</v>
      </c>
      <c r="B53" s="85" t="s">
        <v>238</v>
      </c>
      <c r="C53" s="86" t="s">
        <v>239</v>
      </c>
      <c r="D53" s="108"/>
      <c r="E53" s="108"/>
      <c r="F53" s="108"/>
      <c r="G53" s="108"/>
      <c r="H53" s="108"/>
      <c r="I53" s="108"/>
      <c r="J53" s="87"/>
      <c r="K53" s="87"/>
      <c r="L53" s="87"/>
      <c r="M53" s="87"/>
      <c r="N53" s="87"/>
      <c r="O53" s="87"/>
      <c r="P53" s="87"/>
      <c r="Q53" s="87"/>
      <c r="R53" s="87"/>
      <c r="S53" s="87"/>
      <c r="T53" s="87"/>
      <c r="U53" s="87"/>
      <c r="V53" s="87"/>
      <c r="W53" s="87"/>
      <c r="X53" s="87"/>
      <c r="Y53" s="87"/>
      <c r="Z53" s="87"/>
      <c r="AA53" s="87"/>
      <c r="AB53" s="88">
        <f t="shared" si="5"/>
        <v>0</v>
      </c>
      <c r="AC53" s="240" t="str">
        <f>CONCATENATE(IF(D54&gt;D53," * F02-07 for Age "&amp;D6&amp;" "&amp;D7&amp;" is more than F02-06"&amp;CHAR(10),""),IF(E54&gt;E53," * F02-07 for Age "&amp;D6&amp;" "&amp;E7&amp;" is more than F02-06"&amp;CHAR(10),""),IF(F54&gt;F53," * F02-07 for Age "&amp;F6&amp;" "&amp;F7&amp;" is more than F02-06"&amp;CHAR(10),""),IF(G54&gt;G53," * F02-07 for Age "&amp;F6&amp;" "&amp;G7&amp;" is more than F02-06"&amp;CHAR(10),""),IF(H54&gt;H53," * F02-07 for Age "&amp;H6&amp;" "&amp;H7&amp;" is more than F02-06"&amp;CHAR(10),""),IF(I54&gt;I53," * F02-07 for Age "&amp;H6&amp;" "&amp;I7&amp;" is more than F02-06"&amp;CHAR(10),""),IF(J54&gt;J53," * F02-07 for Age "&amp;J6&amp;" "&amp;J7&amp;" is more than F02-06"&amp;CHAR(10),""),IF(K54&gt;K53," * F02-07 for Age "&amp;J6&amp;" "&amp;K7&amp;" is more than F02-06"&amp;CHAR(10),""),IF(L54&gt;L53," * F02-07 for Age "&amp;L6&amp;" "&amp;L7&amp;" is more than F02-06"&amp;CHAR(10),""),IF(M54&gt;M53," * F02-07 for Age "&amp;L6&amp;" "&amp;M7&amp;" is more than F02-06"&amp;CHAR(10),""),IF(N54&gt;N53," * F02-07 for Age "&amp;N6&amp;" "&amp;N7&amp;" is more than F02-06"&amp;CHAR(10),""),IF(O54&gt;O53," * F02-07 for Age "&amp;N6&amp;" "&amp;O7&amp;" is more than F02-06"&amp;CHAR(10),""),IF(P54&gt;P53," * F02-07 for Age "&amp;P6&amp;" "&amp;P7&amp;" is more than F02-06"&amp;CHAR(10),""),IF(Q54&gt;Q53," * F02-07 for Age "&amp;P6&amp;" "&amp;Q7&amp;" is more than F02-06"&amp;CHAR(10),""),IF(R54&gt;R53," * F02-07 for Age "&amp;R6&amp;" "&amp;R7&amp;" is more than F02-06"&amp;CHAR(10),""),IF(S54&gt;S53," * F02-07 for Age "&amp;R6&amp;" "&amp;S7&amp;" is more than F02-06"&amp;CHAR(10),""),IF(T54&gt;T53," * F02-07 for Age "&amp;T6&amp;" "&amp;T7&amp;" is more than F02-06"&amp;CHAR(10),""),IF(U54&gt;U53," * F02-07 for Age "&amp;T6&amp;" "&amp;U7&amp;" is more than F02-06"&amp;CHAR(10),""),IF(V54&gt;V53," * F02-07 for Age "&amp;V6&amp;" "&amp;V7&amp;" is more than F02-06"&amp;CHAR(10),""),IF(W54&gt;W53," * F02-07 for Age "&amp;V6&amp;" "&amp;W7&amp;" is more than F02-06"&amp;CHAR(10),""),IF(X54&gt;X53," * F02-07 for Age "&amp;X6&amp;" "&amp;X7&amp;" is more than F02-06"&amp;CHAR(10),""),IF(Y54&gt;Y53," * F02-07 for Age "&amp;X6&amp;" "&amp;Y7&amp;" is more than F02-06"&amp;CHAR(10),""),IF(Z54&gt;Z53," * F02-07 for Age "&amp;Z6&amp;" "&amp;Z7&amp;" is more than F02-06"&amp;CHAR(10),""),IF(AA54&gt;AA53," * F02-07 for Age "&amp;Z6&amp;" "&amp;AA7&amp;" is more than F02-06"&amp;CHAR(10),""),IF(AB54&gt;AB53," * Total F02-07 is more than Total F02-06"&amp;CHAR(10),""))</f>
        <v/>
      </c>
      <c r="AD53" s="214"/>
      <c r="AE53" s="89"/>
      <c r="AF53" s="278"/>
    </row>
    <row r="54" spans="1:32" s="9" customFormat="1" ht="83.85" customHeight="1" x14ac:dyDescent="0.95">
      <c r="A54" s="232"/>
      <c r="B54" s="85" t="s">
        <v>516</v>
      </c>
      <c r="C54" s="86" t="s">
        <v>241</v>
      </c>
      <c r="D54" s="108"/>
      <c r="E54" s="108"/>
      <c r="F54" s="108"/>
      <c r="G54" s="108"/>
      <c r="H54" s="108"/>
      <c r="I54" s="108"/>
      <c r="J54" s="87"/>
      <c r="K54" s="87"/>
      <c r="L54" s="87"/>
      <c r="M54" s="87"/>
      <c r="N54" s="87"/>
      <c r="O54" s="87"/>
      <c r="P54" s="87"/>
      <c r="Q54" s="87"/>
      <c r="R54" s="87"/>
      <c r="S54" s="87"/>
      <c r="T54" s="87"/>
      <c r="U54" s="87"/>
      <c r="V54" s="87"/>
      <c r="W54" s="87"/>
      <c r="X54" s="87"/>
      <c r="Y54" s="87"/>
      <c r="Z54" s="87"/>
      <c r="AA54" s="87"/>
      <c r="AB54" s="88">
        <f t="shared" si="5"/>
        <v>0</v>
      </c>
      <c r="AC54" s="241"/>
      <c r="AD54" s="214"/>
      <c r="AE54" s="89"/>
      <c r="AF54" s="278"/>
    </row>
    <row r="55" spans="1:32" s="9" customFormat="1" ht="83.85" customHeight="1" x14ac:dyDescent="0.95">
      <c r="A55" s="232"/>
      <c r="B55" s="85" t="s">
        <v>517</v>
      </c>
      <c r="C55" s="86" t="s">
        <v>545</v>
      </c>
      <c r="D55" s="108"/>
      <c r="E55" s="108"/>
      <c r="F55" s="108"/>
      <c r="G55" s="108"/>
      <c r="H55" s="108"/>
      <c r="I55" s="108"/>
      <c r="J55" s="87"/>
      <c r="K55" s="87"/>
      <c r="L55" s="87"/>
      <c r="M55" s="87"/>
      <c r="N55" s="87"/>
      <c r="O55" s="87"/>
      <c r="P55" s="87"/>
      <c r="Q55" s="87"/>
      <c r="R55" s="87"/>
      <c r="S55" s="87"/>
      <c r="T55" s="87"/>
      <c r="U55" s="87"/>
      <c r="V55" s="87"/>
      <c r="W55" s="87"/>
      <c r="X55" s="87"/>
      <c r="Y55" s="87"/>
      <c r="Z55" s="87"/>
      <c r="AA55" s="87"/>
      <c r="AB55" s="88">
        <f t="shared" si="5"/>
        <v>0</v>
      </c>
      <c r="AC55" s="99"/>
      <c r="AD55" s="214"/>
      <c r="AE55" s="89"/>
      <c r="AF55" s="278"/>
    </row>
    <row r="56" spans="1:32" s="9" customFormat="1" ht="88.5" customHeight="1" x14ac:dyDescent="0.95">
      <c r="A56" s="229" t="s">
        <v>26</v>
      </c>
      <c r="B56" s="85" t="s">
        <v>654</v>
      </c>
      <c r="C56" s="86" t="s">
        <v>546</v>
      </c>
      <c r="D56" s="108"/>
      <c r="E56" s="108"/>
      <c r="F56" s="108"/>
      <c r="G56" s="108"/>
      <c r="H56" s="108"/>
      <c r="I56" s="108"/>
      <c r="J56" s="87"/>
      <c r="K56" s="87"/>
      <c r="L56" s="87"/>
      <c r="M56" s="87"/>
      <c r="N56" s="87"/>
      <c r="O56" s="87"/>
      <c r="P56" s="87"/>
      <c r="Q56" s="87"/>
      <c r="R56" s="87"/>
      <c r="S56" s="87"/>
      <c r="T56" s="87"/>
      <c r="U56" s="87"/>
      <c r="V56" s="87"/>
      <c r="W56" s="87"/>
      <c r="X56" s="87"/>
      <c r="Y56" s="87"/>
      <c r="Z56" s="87"/>
      <c r="AA56" s="87"/>
      <c r="AB56" s="88">
        <f t="shared" si="5"/>
        <v>0</v>
      </c>
      <c r="AC56" s="99"/>
      <c r="AD56" s="214"/>
      <c r="AE56" s="89"/>
      <c r="AF56" s="278"/>
    </row>
    <row r="57" spans="1:32" s="9" customFormat="1" ht="88.5" customHeight="1" x14ac:dyDescent="0.95">
      <c r="A57" s="243"/>
      <c r="B57" s="85" t="s">
        <v>655</v>
      </c>
      <c r="C57" s="86" t="s">
        <v>547</v>
      </c>
      <c r="D57" s="108"/>
      <c r="E57" s="108"/>
      <c r="F57" s="108"/>
      <c r="G57" s="108"/>
      <c r="H57" s="108"/>
      <c r="I57" s="108"/>
      <c r="J57" s="87"/>
      <c r="K57" s="87"/>
      <c r="L57" s="87"/>
      <c r="M57" s="87"/>
      <c r="N57" s="87"/>
      <c r="O57" s="87"/>
      <c r="P57" s="87"/>
      <c r="Q57" s="87"/>
      <c r="R57" s="87"/>
      <c r="S57" s="87"/>
      <c r="T57" s="87"/>
      <c r="U57" s="87"/>
      <c r="V57" s="87"/>
      <c r="W57" s="87"/>
      <c r="X57" s="87"/>
      <c r="Y57" s="87"/>
      <c r="Z57" s="87"/>
      <c r="AA57" s="87"/>
      <c r="AB57" s="88">
        <f t="shared" si="5"/>
        <v>0</v>
      </c>
      <c r="AC57" s="99"/>
      <c r="AD57" s="214"/>
      <c r="AE57" s="89"/>
      <c r="AF57" s="278"/>
    </row>
    <row r="58" spans="1:32" s="9" customFormat="1" ht="88.5" customHeight="1" x14ac:dyDescent="0.95">
      <c r="A58" s="243"/>
      <c r="B58" s="85" t="s">
        <v>246</v>
      </c>
      <c r="C58" s="86" t="s">
        <v>247</v>
      </c>
      <c r="D58" s="108"/>
      <c r="E58" s="108"/>
      <c r="F58" s="108"/>
      <c r="G58" s="108"/>
      <c r="H58" s="108"/>
      <c r="I58" s="108"/>
      <c r="J58" s="87"/>
      <c r="K58" s="87"/>
      <c r="L58" s="87"/>
      <c r="M58" s="87"/>
      <c r="N58" s="87"/>
      <c r="O58" s="87"/>
      <c r="P58" s="87"/>
      <c r="Q58" s="87"/>
      <c r="R58" s="87"/>
      <c r="S58" s="87"/>
      <c r="T58" s="87"/>
      <c r="U58" s="87"/>
      <c r="V58" s="87"/>
      <c r="W58" s="87"/>
      <c r="X58" s="87"/>
      <c r="Y58" s="87"/>
      <c r="Z58" s="87"/>
      <c r="AA58" s="87"/>
      <c r="AB58" s="88">
        <f t="shared" si="5"/>
        <v>0</v>
      </c>
      <c r="AC58" s="99"/>
      <c r="AD58" s="214"/>
      <c r="AE58" s="89"/>
      <c r="AF58" s="278"/>
    </row>
    <row r="59" spans="1:32" s="9" customFormat="1" ht="88.5" customHeight="1" x14ac:dyDescent="0.95">
      <c r="A59" s="243"/>
      <c r="B59" s="85" t="s">
        <v>656</v>
      </c>
      <c r="C59" s="86" t="s">
        <v>249</v>
      </c>
      <c r="D59" s="108"/>
      <c r="E59" s="108"/>
      <c r="F59" s="108"/>
      <c r="G59" s="108"/>
      <c r="H59" s="108"/>
      <c r="I59" s="108"/>
      <c r="J59" s="87"/>
      <c r="K59" s="87"/>
      <c r="L59" s="87"/>
      <c r="M59" s="87"/>
      <c r="N59" s="87"/>
      <c r="O59" s="87"/>
      <c r="P59" s="87"/>
      <c r="Q59" s="87"/>
      <c r="R59" s="87"/>
      <c r="S59" s="87"/>
      <c r="T59" s="87"/>
      <c r="U59" s="87"/>
      <c r="V59" s="87"/>
      <c r="W59" s="87"/>
      <c r="X59" s="87"/>
      <c r="Y59" s="87"/>
      <c r="Z59" s="87"/>
      <c r="AA59" s="87"/>
      <c r="AB59" s="88">
        <f t="shared" si="5"/>
        <v>0</v>
      </c>
      <c r="AC59" s="99"/>
      <c r="AD59" s="214"/>
      <c r="AE59" s="89"/>
      <c r="AF59" s="278"/>
    </row>
    <row r="60" spans="1:32" s="9" customFormat="1" ht="88.5" customHeight="1" x14ac:dyDescent="0.95">
      <c r="A60" s="243"/>
      <c r="B60" s="85" t="s">
        <v>657</v>
      </c>
      <c r="C60" s="86" t="s">
        <v>250</v>
      </c>
      <c r="D60" s="108"/>
      <c r="E60" s="108"/>
      <c r="F60" s="108"/>
      <c r="G60" s="108"/>
      <c r="H60" s="108"/>
      <c r="I60" s="108"/>
      <c r="J60" s="87"/>
      <c r="K60" s="87"/>
      <c r="L60" s="87"/>
      <c r="M60" s="87"/>
      <c r="N60" s="87"/>
      <c r="O60" s="87"/>
      <c r="P60" s="87"/>
      <c r="Q60" s="87"/>
      <c r="R60" s="87"/>
      <c r="S60" s="87"/>
      <c r="T60" s="87"/>
      <c r="U60" s="87"/>
      <c r="V60" s="87"/>
      <c r="W60" s="87"/>
      <c r="X60" s="87"/>
      <c r="Y60" s="87"/>
      <c r="Z60" s="87"/>
      <c r="AA60" s="87"/>
      <c r="AB60" s="88">
        <f t="shared" si="5"/>
        <v>0</v>
      </c>
      <c r="AC60" s="99"/>
      <c r="AD60" s="214"/>
      <c r="AE60" s="89"/>
      <c r="AF60" s="278"/>
    </row>
    <row r="61" spans="1:32" s="9" customFormat="1" ht="88.5" customHeight="1" x14ac:dyDescent="0.95">
      <c r="A61" s="243"/>
      <c r="B61" s="85" t="s">
        <v>518</v>
      </c>
      <c r="C61" s="86" t="s">
        <v>253</v>
      </c>
      <c r="D61" s="108"/>
      <c r="E61" s="108"/>
      <c r="F61" s="108"/>
      <c r="G61" s="108"/>
      <c r="H61" s="108"/>
      <c r="I61" s="108"/>
      <c r="J61" s="87"/>
      <c r="K61" s="87"/>
      <c r="L61" s="87"/>
      <c r="M61" s="87"/>
      <c r="N61" s="87"/>
      <c r="O61" s="87"/>
      <c r="P61" s="87"/>
      <c r="Q61" s="87"/>
      <c r="R61" s="87"/>
      <c r="S61" s="87"/>
      <c r="T61" s="87"/>
      <c r="U61" s="87"/>
      <c r="V61" s="87"/>
      <c r="W61" s="87"/>
      <c r="X61" s="87"/>
      <c r="Y61" s="87"/>
      <c r="Z61" s="87"/>
      <c r="AA61" s="87"/>
      <c r="AB61" s="88">
        <f t="shared" si="5"/>
        <v>0</v>
      </c>
      <c r="AC61" s="99"/>
      <c r="AD61" s="214"/>
      <c r="AE61" s="89"/>
      <c r="AF61" s="278"/>
    </row>
    <row r="62" spans="1:32" s="9" customFormat="1" ht="88.5" customHeight="1" x14ac:dyDescent="0.95">
      <c r="A62" s="230"/>
      <c r="B62" s="85" t="s">
        <v>658</v>
      </c>
      <c r="C62" s="86" t="s">
        <v>254</v>
      </c>
      <c r="D62" s="108"/>
      <c r="E62" s="108"/>
      <c r="F62" s="108"/>
      <c r="G62" s="108"/>
      <c r="H62" s="108"/>
      <c r="I62" s="108"/>
      <c r="J62" s="87"/>
      <c r="K62" s="87"/>
      <c r="L62" s="87"/>
      <c r="M62" s="87"/>
      <c r="N62" s="87"/>
      <c r="O62" s="87"/>
      <c r="P62" s="87"/>
      <c r="Q62" s="87"/>
      <c r="R62" s="87"/>
      <c r="S62" s="87"/>
      <c r="T62" s="87"/>
      <c r="U62" s="87"/>
      <c r="V62" s="87"/>
      <c r="W62" s="87"/>
      <c r="X62" s="87"/>
      <c r="Y62" s="87"/>
      <c r="Z62" s="87"/>
      <c r="AA62" s="87"/>
      <c r="AB62" s="88">
        <f t="shared" si="5"/>
        <v>0</v>
      </c>
      <c r="AC62" s="99"/>
      <c r="AD62" s="214"/>
      <c r="AE62" s="89"/>
      <c r="AF62" s="278"/>
    </row>
    <row r="63" spans="1:32" s="9" customFormat="1" ht="142.5" customHeight="1" x14ac:dyDescent="0.95">
      <c r="A63" s="229" t="s">
        <v>134</v>
      </c>
      <c r="B63" s="112" t="s">
        <v>659</v>
      </c>
      <c r="C63" s="86" t="s">
        <v>548</v>
      </c>
      <c r="D63" s="108"/>
      <c r="E63" s="108"/>
      <c r="F63" s="108"/>
      <c r="G63" s="108"/>
      <c r="H63" s="108"/>
      <c r="I63" s="108"/>
      <c r="J63" s="93"/>
      <c r="K63" s="93"/>
      <c r="L63" s="93"/>
      <c r="M63" s="93"/>
      <c r="N63" s="93"/>
      <c r="O63" s="93"/>
      <c r="P63" s="93"/>
      <c r="Q63" s="93"/>
      <c r="R63" s="93"/>
      <c r="S63" s="93"/>
      <c r="T63" s="93"/>
      <c r="U63" s="93"/>
      <c r="V63" s="93"/>
      <c r="W63" s="93"/>
      <c r="X63" s="93"/>
      <c r="Y63" s="93"/>
      <c r="Z63" s="93"/>
      <c r="AA63" s="93"/>
      <c r="AB63" s="113"/>
      <c r="AC63" s="99"/>
      <c r="AD63" s="214"/>
      <c r="AE63" s="89"/>
      <c r="AF63" s="278"/>
    </row>
    <row r="64" spans="1:32" s="9" customFormat="1" ht="88.5" customHeight="1" x14ac:dyDescent="0.95">
      <c r="A64" s="243"/>
      <c r="B64" s="114" t="s">
        <v>519</v>
      </c>
      <c r="C64" s="95" t="s">
        <v>549</v>
      </c>
      <c r="D64" s="115"/>
      <c r="E64" s="115"/>
      <c r="F64" s="115"/>
      <c r="G64" s="115"/>
      <c r="H64" s="115"/>
      <c r="I64" s="115"/>
      <c r="J64" s="116"/>
      <c r="K64" s="116"/>
      <c r="L64" s="116"/>
      <c r="M64" s="116"/>
      <c r="N64" s="116"/>
      <c r="O64" s="116"/>
      <c r="P64" s="116"/>
      <c r="Q64" s="116"/>
      <c r="R64" s="116"/>
      <c r="S64" s="116"/>
      <c r="T64" s="116"/>
      <c r="U64" s="116"/>
      <c r="V64" s="116"/>
      <c r="W64" s="116"/>
      <c r="X64" s="116"/>
      <c r="Y64" s="116"/>
      <c r="Z64" s="116"/>
      <c r="AA64" s="116"/>
      <c r="AB64" s="117"/>
      <c r="AC64" s="103"/>
      <c r="AD64" s="214"/>
      <c r="AE64" s="104"/>
      <c r="AF64" s="278"/>
    </row>
    <row r="65" spans="1:32" s="7" customFormat="1" ht="89.25" x14ac:dyDescent="1.1000000000000001">
      <c r="A65" s="251" t="s">
        <v>149</v>
      </c>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row>
    <row r="66" spans="1:32" s="8" customFormat="1" ht="58.5" customHeight="1" x14ac:dyDescent="1.05">
      <c r="A66" s="215" t="s">
        <v>49</v>
      </c>
      <c r="B66" s="215" t="s">
        <v>538</v>
      </c>
      <c r="C66" s="221" t="s">
        <v>505</v>
      </c>
      <c r="D66" s="220" t="s">
        <v>4</v>
      </c>
      <c r="E66" s="207"/>
      <c r="F66" s="206" t="s">
        <v>5</v>
      </c>
      <c r="G66" s="207"/>
      <c r="H66" s="206" t="s">
        <v>6</v>
      </c>
      <c r="I66" s="207"/>
      <c r="J66" s="206" t="s">
        <v>7</v>
      </c>
      <c r="K66" s="207"/>
      <c r="L66" s="206" t="s">
        <v>8</v>
      </c>
      <c r="M66" s="207"/>
      <c r="N66" s="206" t="s">
        <v>9</v>
      </c>
      <c r="O66" s="207"/>
      <c r="P66" s="206" t="s">
        <v>10</v>
      </c>
      <c r="Q66" s="207"/>
      <c r="R66" s="206" t="s">
        <v>11</v>
      </c>
      <c r="S66" s="207"/>
      <c r="T66" s="206" t="s">
        <v>12</v>
      </c>
      <c r="U66" s="207"/>
      <c r="V66" s="206" t="s">
        <v>28</v>
      </c>
      <c r="W66" s="207"/>
      <c r="X66" s="206" t="s">
        <v>29</v>
      </c>
      <c r="Y66" s="207"/>
      <c r="Z66" s="206" t="s">
        <v>13</v>
      </c>
      <c r="AA66" s="207"/>
      <c r="AB66" s="208" t="s">
        <v>24</v>
      </c>
      <c r="AC66" s="210" t="s">
        <v>572</v>
      </c>
      <c r="AD66" s="210" t="s">
        <v>578</v>
      </c>
      <c r="AE66" s="205" t="s">
        <v>579</v>
      </c>
      <c r="AF66" s="205" t="s">
        <v>579</v>
      </c>
    </row>
    <row r="67" spans="1:32" s="8" customFormat="1" ht="58.5" customHeight="1" x14ac:dyDescent="1.05">
      <c r="A67" s="216"/>
      <c r="B67" s="216"/>
      <c r="C67" s="222"/>
      <c r="D67" s="84" t="s">
        <v>14</v>
      </c>
      <c r="E67" s="84" t="s">
        <v>15</v>
      </c>
      <c r="F67" s="84" t="s">
        <v>14</v>
      </c>
      <c r="G67" s="84" t="s">
        <v>15</v>
      </c>
      <c r="H67" s="84" t="s">
        <v>14</v>
      </c>
      <c r="I67" s="84" t="s">
        <v>15</v>
      </c>
      <c r="J67" s="83" t="s">
        <v>14</v>
      </c>
      <c r="K67" s="84" t="s">
        <v>15</v>
      </c>
      <c r="L67" s="83" t="s">
        <v>14</v>
      </c>
      <c r="M67" s="84" t="s">
        <v>15</v>
      </c>
      <c r="N67" s="83" t="s">
        <v>14</v>
      </c>
      <c r="O67" s="84" t="s">
        <v>15</v>
      </c>
      <c r="P67" s="83" t="s">
        <v>14</v>
      </c>
      <c r="Q67" s="84" t="s">
        <v>15</v>
      </c>
      <c r="R67" s="83" t="s">
        <v>14</v>
      </c>
      <c r="S67" s="84" t="s">
        <v>15</v>
      </c>
      <c r="T67" s="83" t="s">
        <v>14</v>
      </c>
      <c r="U67" s="84" t="s">
        <v>15</v>
      </c>
      <c r="V67" s="83" t="s">
        <v>14</v>
      </c>
      <c r="W67" s="84" t="s">
        <v>15</v>
      </c>
      <c r="X67" s="83" t="s">
        <v>14</v>
      </c>
      <c r="Y67" s="84" t="s">
        <v>15</v>
      </c>
      <c r="Z67" s="83" t="s">
        <v>14</v>
      </c>
      <c r="AA67" s="84" t="s">
        <v>15</v>
      </c>
      <c r="AB67" s="209"/>
      <c r="AC67" s="210"/>
      <c r="AD67" s="210"/>
      <c r="AE67" s="205"/>
      <c r="AF67" s="205"/>
    </row>
    <row r="68" spans="1:32" s="9" customFormat="1" ht="129.4" customHeight="1" x14ac:dyDescent="0.95">
      <c r="A68" s="229" t="s">
        <v>703</v>
      </c>
      <c r="B68" s="85" t="s">
        <v>660</v>
      </c>
      <c r="C68" s="86" t="s">
        <v>272</v>
      </c>
      <c r="D68" s="118"/>
      <c r="E68" s="118"/>
      <c r="F68" s="118"/>
      <c r="G68" s="118"/>
      <c r="H68" s="118"/>
      <c r="I68" s="118"/>
      <c r="J68" s="87"/>
      <c r="K68" s="87"/>
      <c r="L68" s="87"/>
      <c r="M68" s="87"/>
      <c r="N68" s="87"/>
      <c r="O68" s="87"/>
      <c r="P68" s="87"/>
      <c r="Q68" s="87"/>
      <c r="R68" s="87"/>
      <c r="S68" s="87"/>
      <c r="T68" s="87"/>
      <c r="U68" s="87"/>
      <c r="V68" s="87"/>
      <c r="W68" s="87"/>
      <c r="X68" s="87"/>
      <c r="Y68" s="87"/>
      <c r="Z68" s="87"/>
      <c r="AA68" s="87"/>
      <c r="AB68" s="88">
        <f>SUM(D68:AA68)</f>
        <v>0</v>
      </c>
      <c r="AC68" s="99" t="str">
        <f>CONCATENATE(IF(D68&lt;&gt;SUM(D70,D72,D74,D76,D78)," * F03-01 for Age "&amp;D6&amp;" "&amp;D7&amp;" is not equal to the sum of (F03-03+F03-05+F03-07+F03-09+F03-11)"&amp;CHAR(10),""),IF(E68&lt;&gt;SUM(E70,E72,E74,E76,E78)," * F03-01 for Age "&amp;D6&amp;" "&amp;E7&amp;" is not equal to the sum of F03-03+F03-05+F03-07+F03-09+F03-11"&amp;CHAR(10),""),IF(F68&lt;&gt;SUM(F70,F72,F74,F76,F78)," * F03-01 for Age "&amp;F6&amp;" "&amp;F7&amp;" is not equal to the sum of (F03-03+F03-05+F03-07+F03-09+F03-11)"&amp;CHAR(10),""),IF(G68&lt;&gt;SUM(G70,G72,G74,G76,G78)," * F03-01 for Age "&amp;F6&amp;" "&amp;G7&amp;" is not equal to the sum of F03-03+F03-05+F03-07+F03-09+F03-11"&amp;CHAR(10),""),IF(H68&lt;&gt;SUM(H70,H72,H74,H76,H78)," * F03-01 for Age "&amp;H6&amp;" "&amp;H7&amp;" is not equal to the sum of (F03-03+F03-05+F03-07+F03-09+F03-11)"&amp;CHAR(10),""),IF(I68&lt;&gt;SUM(I70,I72,I74,I76,I78)," * F03-01 for Age "&amp;H6&amp;" "&amp;I7&amp;" is not equal to the sum of F03-03+F03-05+F03-07+F03-09+F03-11"&amp;CHAR(10),""),IF(J68&lt;&gt;SUM(J70,J72,J74,J76,J78)," * F03-01 for Age "&amp;J6&amp;" "&amp;J7&amp;" is not equal to the sum of (F03-03+F03-05+F03-07+F03-09+F03-11)"&amp;CHAR(10),""),IF(K68&lt;&gt;SUM(K70,K72,K74,K76,K78)," * F03-01 for Age "&amp;J6&amp;" "&amp;K7&amp;" is not equal to the sum of F03-03+F03-05+F03-07+F03-09+F03-11"&amp;CHAR(10),""),IF(L68&lt;&gt;SUM(L70,L72,L74,L76,L78)," * F03-01 for Age "&amp;L6&amp;" "&amp;L7&amp;" is not equal to the sum of (F03-03+F03-05+F03-07+F03-09+F03-11)"&amp;CHAR(10),""),IF(M68&lt;&gt;SUM(M70,M72,M74,M76,M78)," * F03-01 for Age "&amp;L6&amp;" "&amp;M7&amp;" is not equal to the sum of F03-03+F03-05+F03-07+F03-09+F03-11"&amp;CHAR(10),""),IF(N68&lt;&gt;SUM(N70,N72,N74,N76,N78)," * F03-01 for Age "&amp;N6&amp;" "&amp;N7&amp;" is not equal to the sum of (F03-03+F03-05+F03-07+F03-09+F03-11)"&amp;CHAR(10),""),IF(O68&lt;&gt;SUM(O70,O72,O74,O76,O78)," * F03-01 for Age "&amp;N6&amp;" "&amp;O7&amp;" is not equal to the sum of F03-03+F03-05+F03-07+F03-09+F03-11"&amp;CHAR(10),""),IF(P68&lt;&gt;SUM(P70,P72,P74,P76,P78)," * F03-01 for Age "&amp;P6&amp;" "&amp;P7&amp;" is not equal to the sum of (F03-03+F03-05+F03-07+F03-09+F03-11)"&amp;CHAR(10),""),IF(Q68&lt;&gt;SUM(Q70,Q72,Q74,Q76,Q78)," * F03-01 for Age "&amp;P6&amp;" "&amp;Q7&amp;" is not equal to the sum of F03-03+F03-05+F03-07+F03-09+F03-11"&amp;CHAR(10),""),IF(R68&lt;&gt;SUM(R70,R72,R74,R76,R78)," * F03-01 for Age "&amp;R6&amp;" "&amp;R7&amp;" is not equal to the sum of (F03-03+F03-05+F03-07+F03-09+F03-11)"&amp;CHAR(10),""),IF(S68&lt;&gt;SUM(S70,S72,S74,S76,S78)," * F03-01 for Age "&amp;R6&amp;" "&amp;S7&amp;" is not equal to the sum of F03-03+F03-05+F03-07+F03-09+F03-11"&amp;CHAR(10),""),IF(T68&lt;&gt;SUM(T70,T72,T74,T76,T78)," * F03-01 for Age "&amp;T6&amp;" "&amp;T7&amp;" is not equal to the sum of (F03-03+F03-05+F03-07+F03-09+F03-11)"&amp;CHAR(10),""),IF(U68&lt;&gt;SUM(U70,U72,U74,U76,U78)," * F03-01 for Age "&amp;T6&amp;" "&amp;U7&amp;" is not equal to the sum of F03-03+F03-05+F03-07+F03-09+F03-11"&amp;CHAR(10),""),IF(V68&lt;&gt;SUM(V70,V72,V74,V76,V78)," * F03-01 for Age "&amp;V6&amp;" "&amp;V7&amp;" is not equal to the sum of (F03-03+F03-05+F03-07+F03-09+F03-11)"&amp;CHAR(10),""),IF(W68&lt;&gt;SUM(W70,W72,W74,W76,W78)," * F03-01 for Age "&amp;V6&amp;" "&amp;W7&amp;" is not equal to the sum of F03-03+F03-05+F03-07+F03-09+F03-11"&amp;CHAR(10),""),IF(X68&lt;&gt;SUM(X70,X72,X74,X76,X78)," * F03-01 for Age "&amp;X6&amp;" "&amp;X7&amp;" is not equal to the sum of (F03-03+F03-05+F03-07+F03-09+F03-11)"&amp;CHAR(10),""),IF(Y68&lt;&gt;SUM(Y70,Y72,Y74,Y76,Y78)," * F03-01 for Age "&amp;X6&amp;" "&amp;Y7&amp;" is not equal to the sum of F03-03+F03-05+F03-07+F03-09+F03-11"&amp;CHAR(10),""),IF(Z68&lt;&gt;SUM(Z70,Z72,Z74,Z76,Z78)," * F03-01 for Age "&amp;Z6&amp;" "&amp;Z7&amp;" is not equal to the sum of (F03-03+F03-05+F03-07+F03-09+F03-11)"&amp;CHAR(10),""),IF(AA68&lt;&gt;SUM(AA70,AA72,AA74,AA76,AA78)," * F03-01 for Age "&amp;Z6&amp;" "&amp;AA7&amp;" is not equal to the sum of (F03-03+F03-05+F03-07+F03-09+F03-11)"&amp;CHAR(10),""),IF(AB68&lt;&gt;SUM(AB70,AB72,AB74,AB76,AB78)," * Total F03-01 is not equal to the sum of (F03-03+F03-05+F03-07+F03-09+F03-11)"&amp;CHAR(10),""))</f>
        <v/>
      </c>
      <c r="AD68" s="211" t="str">
        <f>CONCATENATE(AC68,AC69,AC70,AC71,AC72,AC73,AC74,AC75,AC76,AC77,AC78,AC79)</f>
        <v/>
      </c>
      <c r="AE68" s="89"/>
      <c r="AF68" s="278" t="str">
        <f>CONCATENATE(AE68,AE69,AE70,AE71,AE72,AE73,AE74,AE75,AE76,AE77,AE78,AE79)</f>
        <v/>
      </c>
    </row>
    <row r="69" spans="1:32" s="9" customFormat="1" ht="108.75" customHeight="1" x14ac:dyDescent="0.95">
      <c r="A69" s="243"/>
      <c r="B69" s="85" t="s">
        <v>661</v>
      </c>
      <c r="C69" s="86" t="s">
        <v>273</v>
      </c>
      <c r="D69" s="118"/>
      <c r="E69" s="118"/>
      <c r="F69" s="118"/>
      <c r="G69" s="118"/>
      <c r="H69" s="118"/>
      <c r="I69" s="118"/>
      <c r="J69" s="87"/>
      <c r="K69" s="87"/>
      <c r="L69" s="87"/>
      <c r="M69" s="87"/>
      <c r="N69" s="87"/>
      <c r="O69" s="87"/>
      <c r="P69" s="87"/>
      <c r="Q69" s="87"/>
      <c r="R69" s="87"/>
      <c r="S69" s="87"/>
      <c r="T69" s="87"/>
      <c r="U69" s="87"/>
      <c r="V69" s="87"/>
      <c r="W69" s="87"/>
      <c r="X69" s="87"/>
      <c r="Y69" s="87"/>
      <c r="Z69" s="87"/>
      <c r="AA69" s="87"/>
      <c r="AB69" s="88">
        <f t="shared" ref="AB69:AB79" si="6">SUM(D69:AA69)</f>
        <v>0</v>
      </c>
      <c r="AC69" s="99" t="str">
        <f>CONCATENATE(IF(D69&lt;&gt;SUM(D71,D73,D75,D77,D79)," * F03-02 for Age "&amp;D6&amp;" "&amp;D7&amp;" is not equal to the sum of (F03-04+F03-06+F03-08+F03-10+F03-12)"&amp;CHAR(10),""),IF(E69&lt;&gt;SUM(E71,E73,E75,E77,E79)," * F03-02 for Age "&amp;D6&amp;" "&amp;E7&amp;" is not equal to the sum of F03-04+F03-06+F03-08+F03-10+F03-12"&amp;CHAR(10),""),IF(F69&lt;&gt;SUM(F71,F73,F75,F77,F79)," * F03-02 for Age "&amp;F6&amp;" "&amp;F7&amp;" is not equal to the sum of (F03-04+F03-06+F03-08+F03-10+F03-12)"&amp;CHAR(10),""),IF(G69&lt;&gt;SUM(G71,G73,G75,G77,G79)," * F03-02 for Age "&amp;F6&amp;" "&amp;G7&amp;" is not equal to the sum of F03-04+F03-06+F03-08+F03-10+F03-12"&amp;CHAR(10),""),IF(H69&lt;&gt;SUM(H71,H73,H75,H77,H79)," * F03-02 for Age "&amp;H6&amp;" "&amp;H7&amp;" is not equal to the sum of (F03-04+F03-06+F03-08+F03-10+F03-12)"&amp;CHAR(10),""),IF(I69&lt;&gt;SUM(I71,I73,I75,I77,I79)," * F03-02 for Age "&amp;H6&amp;" "&amp;I7&amp;" is not equal to the sum of F03-04+F03-06+F03-08+F03-10+F03-12"&amp;CHAR(10),""),IF(J69&lt;&gt;SUM(J71,J73,J75,J77,J79)," * F03-02 for Age "&amp;J6&amp;" "&amp;J7&amp;" is not equal to the sum of (F03-04+F03-06+F03-08+F03-10+F03-12)"&amp;CHAR(10),""),IF(K69&lt;&gt;SUM(K71,K73,K75,K77,K79)," * F03-02 for Age "&amp;J6&amp;" "&amp;K7&amp;" is not equal to the sum of F03-04+F03-06+F03-08+F03-10+F03-12"&amp;CHAR(10),""),IF(L69&lt;&gt;SUM(L71,L73,L75,L77,L79)," * F03-02 for Age "&amp;L6&amp;" "&amp;L7&amp;" is not equal to the sum of (F03-04+F03-06+F03-08+F03-10+F03-12)"&amp;CHAR(10),""),IF(M69&lt;&gt;SUM(M71,M73,M75,M77,M79)," * F03-02 for Age "&amp;L6&amp;" "&amp;M7&amp;" is not equal to the sum of F03-04+F03-06+F03-08+F03-10+F03-12"&amp;CHAR(10),""),IF(N69&lt;&gt;SUM(N71,N73,N75,N77,N79)," * F03-02 for Age "&amp;N6&amp;" "&amp;N7&amp;" is not equal to the sum of (F03-04+F03-06+F03-08+F03-10+F03-12)"&amp;CHAR(10),""),IF(O69&lt;&gt;SUM(O71,O73,O75,O77,O79)," * F03-02 for Age "&amp;N6&amp;" "&amp;O7&amp;" is not equal to the sum of F03-04+F03-06+F03-08+F03-10+F03-12"&amp;CHAR(10),""),IF(P69&lt;&gt;SUM(P71,P73,P75,P77,P79)," * F03-02 for Age "&amp;P6&amp;" "&amp;P7&amp;" is not equal to the sum of (F03-04+F03-06+F03-08+F03-10+F03-12)"&amp;CHAR(10),""),IF(Q69&lt;&gt;SUM(Q71,Q73,Q75,Q77,Q79)," * F03-02 for Age "&amp;P6&amp;" "&amp;Q7&amp;" is not equal to the sum of F03-04+F03-06+F03-08+F03-10+F03-12"&amp;CHAR(10),""),IF(R69&lt;&gt;SUM(R71,R73,R75,R77,R79)," * F03-02 for Age "&amp;R6&amp;" "&amp;R7&amp;" is not equal to the sum of (F03-04+F03-06+F03-08+F03-10+F03-12)"&amp;CHAR(10),""),IF(S69&lt;&gt;SUM(S71,S73,S75,S77,S79)," * F03-02 for Age "&amp;R6&amp;" "&amp;S7&amp;" is not equal to the sum of F03-04+F03-06+F03-08+F03-10+F03-12"&amp;CHAR(10),""),IF(T69&lt;&gt;SUM(T71,T73,T75,T77,T79)," * F03-02 for Age "&amp;T6&amp;" "&amp;T7&amp;" is not equal to the sum of (F03-04+F03-06+F03-08+F03-10+F03-12)"&amp;CHAR(10),""),IF(U69&lt;&gt;SUM(U71,U73,U75,U77,U79)," * F03-02 for Age "&amp;T6&amp;" "&amp;U7&amp;" is not equal to the sum of F03-04+F03-06+F03-08+F03-10+F03-12"&amp;CHAR(10),""),IF(V69&lt;&gt;SUM(V71,V73,V75,V77,V79)," * F03-02 for Age "&amp;V6&amp;" "&amp;V7&amp;" is not equal to the sum of (F03-04+F03-06+F03-08+F03-10+F03-12)"&amp;CHAR(10),""),IF(W69&lt;&gt;SUM(W71,W73,W75,W77,W79)," * F03-02 for Age "&amp;V6&amp;" "&amp;W7&amp;" is not equal to the sum of F03-04+F03-06+F03-08+F03-10+F03-12"&amp;CHAR(10),""),IF(X69&lt;&gt;SUM(X71,X73,X75,X77,X79)," * F03-02 for Age "&amp;X6&amp;" "&amp;X7&amp;" is not equal to the sum of (F03-04+F03-06+F03-08+F03-10+F03-12)"&amp;CHAR(10),""),IF(Y69&lt;&gt;SUM(Y71,Y73,Y75,Y77,Y79)," * F03-02 for Age "&amp;X6&amp;" "&amp;Y7&amp;" is not equal to the sum of F03-04+F03-06+F03-08+F03-10+F03-12"&amp;CHAR(10),""),IF(Z69&lt;&gt;SUM(Z71,Z73,Z75,Z77,Z79)," * F03-02 for Age "&amp;Z6&amp;" "&amp;Z7&amp;" is not equal to the sum of (F03-04+F03-06+F03-08+F03-10+F03-12)"&amp;CHAR(10),""),IF(AA69&lt;&gt;SUM(AA71,AA73,AA75,AA77,AA79)," * F03-02 for Age "&amp;Z6&amp;" "&amp;AA7&amp;" is not equal to the sum of (F03-04+F03-06+F03-08+F03-10+F03-12)"&amp;CHAR(10),""),IF(AB69&lt;&gt;SUM(AB71,AB73,AB75,AB77,AB79)," * Total F03-02 is not equal to the sum of (F03-04+F03-06+F03-08+F03-10+F03-12)"&amp;CHAR(10),""))</f>
        <v/>
      </c>
      <c r="AD69" s="211"/>
      <c r="AE69" s="89"/>
      <c r="AF69" s="278"/>
    </row>
    <row r="70" spans="1:32" s="9" customFormat="1" ht="115.5" customHeight="1" x14ac:dyDescent="0.95">
      <c r="A70" s="229" t="s">
        <v>701</v>
      </c>
      <c r="B70" s="85" t="s">
        <v>662</v>
      </c>
      <c r="C70" s="86" t="s">
        <v>274</v>
      </c>
      <c r="D70" s="118"/>
      <c r="E70" s="118"/>
      <c r="F70" s="118"/>
      <c r="G70" s="118"/>
      <c r="H70" s="118"/>
      <c r="I70" s="118"/>
      <c r="J70" s="87"/>
      <c r="K70" s="87"/>
      <c r="L70" s="87"/>
      <c r="M70" s="87"/>
      <c r="N70" s="87"/>
      <c r="O70" s="87"/>
      <c r="P70" s="87"/>
      <c r="Q70" s="87"/>
      <c r="R70" s="87"/>
      <c r="S70" s="87"/>
      <c r="T70" s="87"/>
      <c r="U70" s="87"/>
      <c r="V70" s="87"/>
      <c r="W70" s="87"/>
      <c r="X70" s="87"/>
      <c r="Y70" s="87"/>
      <c r="Z70" s="87"/>
      <c r="AA70" s="87"/>
      <c r="AB70" s="88">
        <f t="shared" si="6"/>
        <v>0</v>
      </c>
      <c r="AC70" s="99" t="str">
        <f>CONCATENATE(IF(D70&gt;D68," * F03-03 for Age "&amp;D6&amp;" "&amp;D7&amp;" is more than F03-01"&amp;CHAR(10),""),IF(E70&gt;E68," * F03-03 for Age "&amp;D6&amp;" "&amp;E7&amp;" is more than F03-01"&amp;CHAR(10),""),IF(F70&gt;F68," * F03-03 for Age "&amp;F6&amp;" "&amp;F7&amp;" is more than F03-01"&amp;CHAR(10),""),IF(G70&gt;G68," * F03-03 for Age "&amp;F6&amp;" "&amp;G7&amp;" is more than F03-01"&amp;CHAR(10),""),IF(H70&gt;H68," * F03-03 for Age "&amp;H6&amp;" "&amp;H7&amp;" is more than F03-01"&amp;CHAR(10),""),IF(I70&gt;I68," * F03-03 for Age "&amp;H6&amp;" "&amp;I7&amp;" is more than F03-01"&amp;CHAR(10),""),IF(J70&gt;J68," * F03-03 for Age "&amp;J6&amp;" "&amp;J7&amp;" is more than F03-01"&amp;CHAR(10),""),IF(K70&gt;K68," * F03-03 for Age "&amp;J6&amp;" "&amp;K7&amp;" is more than F03-01"&amp;CHAR(10),""),IF(L70&gt;L68," * F03-03 for Age "&amp;L6&amp;" "&amp;L7&amp;" is more than F03-01"&amp;CHAR(10),""),IF(M70&gt;M68," * F03-03 for Age "&amp;L6&amp;" "&amp;M7&amp;" is more than F03-01"&amp;CHAR(10),""),IF(N70&gt;N68," * F03-03 for Age "&amp;N6&amp;" "&amp;N7&amp;" is more than F03-01"&amp;CHAR(10),""),IF(O70&gt;O68," * F03-03 for Age "&amp;N6&amp;" "&amp;O7&amp;" is more than F03-01"&amp;CHAR(10),""),IF(P70&gt;P68," * F03-03 for Age "&amp;P6&amp;" "&amp;P7&amp;" is more than F03-01"&amp;CHAR(10),""),IF(Q70&gt;Q68," * F03-03 for Age "&amp;P6&amp;" "&amp;Q7&amp;" is more than F03-01"&amp;CHAR(10),""),IF(R70&gt;R68," * F03-03 for Age "&amp;R6&amp;" "&amp;R7&amp;" is more than F03-01"&amp;CHAR(10),""),IF(S70&gt;S68," * F03-03 for Age "&amp;R6&amp;" "&amp;S7&amp;" is more than F03-01"&amp;CHAR(10),""),IF(T70&gt;T68," * F03-03 for Age "&amp;T6&amp;" "&amp;T7&amp;" is more than F03-01"&amp;CHAR(10),""),IF(U70&gt;U68," * F03-03 for Age "&amp;T6&amp;" "&amp;U7&amp;" is more than F03-01"&amp;CHAR(10),""),IF(V70&gt;V68," * F03-03 for Age "&amp;V6&amp;" "&amp;V7&amp;" is more than F03-01"&amp;CHAR(10),""),IF(W70&gt;W68," * F03-03 for Age "&amp;V6&amp;" "&amp;W7&amp;" is more than F03-01"&amp;CHAR(10),""),IF(X70&gt;X68," * F03-03 for Age "&amp;X6&amp;" "&amp;X7&amp;" is more than F03-01"&amp;CHAR(10),""),IF(Y70&gt;Y68," * F03-03 for Age "&amp;X6&amp;" "&amp;Y7&amp;" is more than F03-01"&amp;CHAR(10),""),IF(Z70&gt;Z68," * F03-03 for Age "&amp;Z6&amp;" "&amp;Z7&amp;" is more than F03-01"&amp;CHAR(10),""),IF(AA70&gt;AA68," * F03-03 for Age "&amp;Z6&amp;" "&amp;AA7&amp;" is more than F03-01"&amp;CHAR(10),""),IF(AB70&gt;AB68," * Total F03-03 is more than Total F03-01"&amp;CHAR(10),""))</f>
        <v/>
      </c>
      <c r="AD70" s="211"/>
      <c r="AE70" s="89"/>
      <c r="AF70" s="278"/>
    </row>
    <row r="71" spans="1:32" s="9" customFormat="1" ht="111.75" customHeight="1" x14ac:dyDescent="0.95">
      <c r="A71" s="243"/>
      <c r="B71" s="85" t="s">
        <v>661</v>
      </c>
      <c r="C71" s="86" t="s">
        <v>275</v>
      </c>
      <c r="D71" s="118"/>
      <c r="E71" s="118"/>
      <c r="F71" s="118"/>
      <c r="G71" s="118"/>
      <c r="H71" s="118"/>
      <c r="I71" s="118"/>
      <c r="J71" s="87"/>
      <c r="K71" s="87"/>
      <c r="L71" s="87"/>
      <c r="M71" s="87"/>
      <c r="N71" s="87"/>
      <c r="O71" s="87"/>
      <c r="P71" s="87"/>
      <c r="Q71" s="87"/>
      <c r="R71" s="87"/>
      <c r="S71" s="87"/>
      <c r="T71" s="87"/>
      <c r="U71" s="87"/>
      <c r="V71" s="87"/>
      <c r="W71" s="87"/>
      <c r="X71" s="87"/>
      <c r="Y71" s="87"/>
      <c r="Z71" s="87"/>
      <c r="AA71" s="87"/>
      <c r="AB71" s="88">
        <f t="shared" si="6"/>
        <v>0</v>
      </c>
      <c r="AC71" s="99" t="str">
        <f>CONCATENATE(IF(D71&gt;D69," * F03-04 for Age "&amp;D6&amp;" "&amp;D7&amp;" is more than F03-02"&amp;CHAR(10),""),IF(E71&gt;E69," * F03-04 for Age "&amp;D6&amp;" "&amp;E7&amp;" is more than F03-02"&amp;CHAR(10),""),IF(F71&gt;F69," * F03-04 for Age "&amp;F6&amp;" "&amp;F7&amp;" is more than F03-02"&amp;CHAR(10),""),IF(G71&gt;G69," * F03-04 for Age "&amp;F6&amp;" "&amp;G7&amp;" is more than F03-02"&amp;CHAR(10),""),IF(H71&gt;H69," * F03-04 for Age "&amp;H6&amp;" "&amp;H7&amp;" is more than F03-02"&amp;CHAR(10),""),IF(I71&gt;I69," * F03-04 for Age "&amp;H6&amp;" "&amp;I7&amp;" is more than F03-02"&amp;CHAR(10),""),IF(J71&gt;J69," * F03-04 for Age "&amp;J6&amp;" "&amp;J7&amp;" is more than F03-02"&amp;CHAR(10),""),IF(K71&gt;K69," * F03-04 for Age "&amp;J6&amp;" "&amp;K7&amp;" is more than F03-02"&amp;CHAR(10),""),IF(L71&gt;L69," * F03-04 for Age "&amp;L6&amp;" "&amp;L7&amp;" is more than F03-02"&amp;CHAR(10),""),IF(M71&gt;M69," * F03-04 for Age "&amp;L6&amp;" "&amp;M7&amp;" is more than F03-02"&amp;CHAR(10),""),IF(N71&gt;N69," * F03-04 for Age "&amp;N6&amp;" "&amp;N7&amp;" is more than F03-02"&amp;CHAR(10),""),IF(O71&gt;O69," * F03-04 for Age "&amp;N6&amp;" "&amp;O7&amp;" is more than F03-02"&amp;CHAR(10),""),IF(P71&gt;P69," * F03-04 for Age "&amp;P6&amp;" "&amp;P7&amp;" is more than F03-02"&amp;CHAR(10),""),IF(Q71&gt;Q69," * F03-04 for Age "&amp;P6&amp;" "&amp;Q7&amp;" is more than F03-02"&amp;CHAR(10),""),IF(R71&gt;R69," * F03-04 for Age "&amp;R6&amp;" "&amp;R7&amp;" is more than F03-02"&amp;CHAR(10),""),IF(S71&gt;S69," * F03-04 for Age "&amp;R6&amp;" "&amp;S7&amp;" is more than F03-02"&amp;CHAR(10),""),IF(T71&gt;T69," * F03-04 for Age "&amp;T6&amp;" "&amp;T7&amp;" is more than F03-02"&amp;CHAR(10),""),IF(U71&gt;U69," * F03-04 for Age "&amp;T6&amp;" "&amp;U7&amp;" is more than F03-02"&amp;CHAR(10),""),IF(V71&gt;V69," * F03-04 for Age "&amp;V6&amp;" "&amp;V7&amp;" is more than F03-02"&amp;CHAR(10),""),IF(W71&gt;W69," * F03-04 for Age "&amp;V6&amp;" "&amp;W7&amp;" is more than F03-02"&amp;CHAR(10),""),IF(X71&gt;X69," * F03-04 for Age "&amp;X6&amp;" "&amp;X7&amp;" is more than F03-02"&amp;CHAR(10),""),IF(Y71&gt;Y69," * F03-04 for Age "&amp;X6&amp;" "&amp;Y7&amp;" is more than F03-02"&amp;CHAR(10),""),IF(Z71&gt;Z69," * F03-04 for Age "&amp;Z6&amp;" "&amp;Z7&amp;" is more than F03-02"&amp;CHAR(10),""),IF(AA71&gt;AA69," * F03-04 for Age "&amp;Z6&amp;" "&amp;AA7&amp;" is more than F03-02"&amp;CHAR(10),""),IF(AB71&gt;AB69," * Total F03-04 is more than Total F03-02"&amp;CHAR(10),""))</f>
        <v/>
      </c>
      <c r="AD71" s="211"/>
      <c r="AE71" s="89"/>
      <c r="AF71" s="278"/>
    </row>
    <row r="72" spans="1:32" s="11" customFormat="1" ht="99.75" customHeight="1" x14ac:dyDescent="0.95">
      <c r="A72" s="247" t="s">
        <v>38</v>
      </c>
      <c r="B72" s="119" t="s">
        <v>520</v>
      </c>
      <c r="C72" s="120" t="s">
        <v>276</v>
      </c>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88">
        <f t="shared" si="6"/>
        <v>0</v>
      </c>
      <c r="AC72" s="99"/>
      <c r="AD72" s="211"/>
      <c r="AE72" s="89"/>
      <c r="AF72" s="278"/>
    </row>
    <row r="73" spans="1:32" s="11" customFormat="1" ht="99.75" customHeight="1" x14ac:dyDescent="0.95">
      <c r="A73" s="247"/>
      <c r="B73" s="119" t="s">
        <v>521</v>
      </c>
      <c r="C73" s="120" t="s">
        <v>277</v>
      </c>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88">
        <f t="shared" si="6"/>
        <v>0</v>
      </c>
      <c r="AC73" s="99"/>
      <c r="AD73" s="211"/>
      <c r="AE73" s="89"/>
      <c r="AF73" s="278"/>
    </row>
    <row r="74" spans="1:32" s="11" customFormat="1" ht="99.75" customHeight="1" x14ac:dyDescent="0.95">
      <c r="A74" s="247" t="s">
        <v>39</v>
      </c>
      <c r="B74" s="119" t="s">
        <v>520</v>
      </c>
      <c r="C74" s="120" t="s">
        <v>278</v>
      </c>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c r="AB74" s="88">
        <f t="shared" si="6"/>
        <v>0</v>
      </c>
      <c r="AC74" s="99"/>
      <c r="AD74" s="211"/>
      <c r="AE74" s="89"/>
      <c r="AF74" s="278"/>
    </row>
    <row r="75" spans="1:32" s="11" customFormat="1" ht="99.75" customHeight="1" x14ac:dyDescent="0.95">
      <c r="A75" s="247"/>
      <c r="B75" s="119" t="s">
        <v>663</v>
      </c>
      <c r="C75" s="120" t="s">
        <v>279</v>
      </c>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88">
        <f t="shared" si="6"/>
        <v>0</v>
      </c>
      <c r="AC75" s="99"/>
      <c r="AD75" s="211"/>
      <c r="AE75" s="89"/>
      <c r="AF75" s="278"/>
    </row>
    <row r="76" spans="1:32" s="11" customFormat="1" ht="99.75" customHeight="1" x14ac:dyDescent="0.95">
      <c r="A76" s="247" t="s">
        <v>40</v>
      </c>
      <c r="B76" s="119" t="s">
        <v>520</v>
      </c>
      <c r="C76" s="120" t="s">
        <v>280</v>
      </c>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88">
        <f t="shared" si="6"/>
        <v>0</v>
      </c>
      <c r="AC76" s="99"/>
      <c r="AD76" s="211"/>
      <c r="AE76" s="89"/>
      <c r="AF76" s="278"/>
    </row>
    <row r="77" spans="1:32" s="11" customFormat="1" ht="99.75" customHeight="1" x14ac:dyDescent="0.95">
      <c r="A77" s="247"/>
      <c r="B77" s="119" t="s">
        <v>664</v>
      </c>
      <c r="C77" s="120" t="s">
        <v>281</v>
      </c>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c r="AB77" s="88">
        <f t="shared" si="6"/>
        <v>0</v>
      </c>
      <c r="AC77" s="99"/>
      <c r="AD77" s="211"/>
      <c r="AE77" s="89"/>
      <c r="AF77" s="278"/>
    </row>
    <row r="78" spans="1:32" s="11" customFormat="1" ht="99.75" customHeight="1" x14ac:dyDescent="0.95">
      <c r="A78" s="247" t="s">
        <v>41</v>
      </c>
      <c r="B78" s="119" t="s">
        <v>520</v>
      </c>
      <c r="C78" s="120" t="s">
        <v>282</v>
      </c>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c r="AB78" s="88">
        <f t="shared" si="6"/>
        <v>0</v>
      </c>
      <c r="AC78" s="99"/>
      <c r="AD78" s="211"/>
      <c r="AE78" s="89"/>
      <c r="AF78" s="278"/>
    </row>
    <row r="79" spans="1:32" s="11" customFormat="1" ht="99.75" customHeight="1" x14ac:dyDescent="0.95">
      <c r="A79" s="248"/>
      <c r="B79" s="121" t="s">
        <v>522</v>
      </c>
      <c r="C79" s="122" t="s">
        <v>283</v>
      </c>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96">
        <f t="shared" si="6"/>
        <v>0</v>
      </c>
      <c r="AC79" s="103"/>
      <c r="AD79" s="212"/>
      <c r="AE79" s="104"/>
      <c r="AF79" s="278"/>
    </row>
    <row r="80" spans="1:32" s="7" customFormat="1" ht="109.5" customHeight="1" x14ac:dyDescent="1.1000000000000001">
      <c r="A80" s="289" t="s">
        <v>150</v>
      </c>
      <c r="B80" s="289"/>
      <c r="C80" s="289"/>
      <c r="D80" s="289"/>
      <c r="E80" s="289"/>
      <c r="F80" s="289"/>
      <c r="G80" s="289"/>
      <c r="H80" s="289"/>
      <c r="I80" s="289"/>
      <c r="J80" s="289"/>
      <c r="K80" s="289"/>
      <c r="L80" s="289"/>
      <c r="M80" s="289"/>
      <c r="N80" s="289"/>
      <c r="O80" s="289"/>
      <c r="P80" s="289"/>
      <c r="Q80" s="289"/>
      <c r="R80" s="289"/>
      <c r="S80" s="289"/>
      <c r="T80" s="289"/>
      <c r="U80" s="289"/>
      <c r="V80" s="289"/>
      <c r="W80" s="289"/>
      <c r="X80" s="289"/>
      <c r="Y80" s="289"/>
      <c r="Z80" s="289"/>
      <c r="AA80" s="289"/>
      <c r="AB80" s="289"/>
      <c r="AC80" s="289"/>
      <c r="AD80" s="289"/>
      <c r="AE80" s="289"/>
      <c r="AF80" s="289"/>
    </row>
    <row r="81" spans="1:32" s="8" customFormat="1" ht="58.5" customHeight="1" x14ac:dyDescent="1.05">
      <c r="A81" s="215" t="s">
        <v>49</v>
      </c>
      <c r="B81" s="215" t="s">
        <v>538</v>
      </c>
      <c r="C81" s="221" t="s">
        <v>505</v>
      </c>
      <c r="D81" s="105"/>
      <c r="E81" s="106"/>
      <c r="F81" s="106"/>
      <c r="G81" s="106"/>
      <c r="H81" s="106"/>
      <c r="I81" s="106"/>
      <c r="J81" s="106"/>
      <c r="K81" s="107"/>
      <c r="L81" s="220" t="s">
        <v>8</v>
      </c>
      <c r="M81" s="207"/>
      <c r="N81" s="206" t="s">
        <v>9</v>
      </c>
      <c r="O81" s="207"/>
      <c r="P81" s="206" t="s">
        <v>10</v>
      </c>
      <c r="Q81" s="207"/>
      <c r="R81" s="206" t="s">
        <v>11</v>
      </c>
      <c r="S81" s="207"/>
      <c r="T81" s="206" t="s">
        <v>12</v>
      </c>
      <c r="U81" s="207"/>
      <c r="V81" s="206" t="s">
        <v>28</v>
      </c>
      <c r="W81" s="207"/>
      <c r="X81" s="206" t="s">
        <v>29</v>
      </c>
      <c r="Y81" s="207"/>
      <c r="Z81" s="206" t="s">
        <v>13</v>
      </c>
      <c r="AA81" s="207"/>
      <c r="AB81" s="208" t="s">
        <v>24</v>
      </c>
      <c r="AC81" s="210" t="s">
        <v>572</v>
      </c>
      <c r="AD81" s="210" t="s">
        <v>578</v>
      </c>
      <c r="AE81" s="205" t="s">
        <v>579</v>
      </c>
      <c r="AF81" s="205" t="s">
        <v>579</v>
      </c>
    </row>
    <row r="82" spans="1:32" s="8" customFormat="1" ht="58.5" customHeight="1" x14ac:dyDescent="1.05">
      <c r="A82" s="216"/>
      <c r="B82" s="216"/>
      <c r="C82" s="222"/>
      <c r="D82" s="124"/>
      <c r="E82" s="125"/>
      <c r="F82" s="125"/>
      <c r="G82" s="125"/>
      <c r="H82" s="125"/>
      <c r="I82" s="125"/>
      <c r="J82" s="125"/>
      <c r="K82" s="126"/>
      <c r="L82" s="83" t="s">
        <v>14</v>
      </c>
      <c r="M82" s="84" t="s">
        <v>15</v>
      </c>
      <c r="N82" s="83" t="s">
        <v>14</v>
      </c>
      <c r="O82" s="84" t="s">
        <v>15</v>
      </c>
      <c r="P82" s="83" t="s">
        <v>14</v>
      </c>
      <c r="Q82" s="84" t="s">
        <v>15</v>
      </c>
      <c r="R82" s="83" t="s">
        <v>14</v>
      </c>
      <c r="S82" s="84" t="s">
        <v>15</v>
      </c>
      <c r="T82" s="83" t="s">
        <v>14</v>
      </c>
      <c r="U82" s="84" t="s">
        <v>15</v>
      </c>
      <c r="V82" s="83" t="s">
        <v>14</v>
      </c>
      <c r="W82" s="84" t="s">
        <v>15</v>
      </c>
      <c r="X82" s="83" t="s">
        <v>14</v>
      </c>
      <c r="Y82" s="84" t="s">
        <v>15</v>
      </c>
      <c r="Z82" s="83" t="s">
        <v>14</v>
      </c>
      <c r="AA82" s="84" t="s">
        <v>15</v>
      </c>
      <c r="AB82" s="209"/>
      <c r="AC82" s="210"/>
      <c r="AD82" s="210"/>
      <c r="AE82" s="205"/>
      <c r="AF82" s="205"/>
    </row>
    <row r="83" spans="1:32" s="9" customFormat="1" ht="93.75" customHeight="1" x14ac:dyDescent="0.95">
      <c r="A83" s="229" t="s">
        <v>43</v>
      </c>
      <c r="B83" s="85" t="s">
        <v>665</v>
      </c>
      <c r="C83" s="127" t="s">
        <v>550</v>
      </c>
      <c r="D83" s="108"/>
      <c r="E83" s="108"/>
      <c r="F83" s="108"/>
      <c r="G83" s="108"/>
      <c r="H83" s="108"/>
      <c r="I83" s="108"/>
      <c r="J83" s="108"/>
      <c r="K83" s="108"/>
      <c r="L83" s="93"/>
      <c r="M83" s="87"/>
      <c r="N83" s="93"/>
      <c r="O83" s="87"/>
      <c r="P83" s="93"/>
      <c r="Q83" s="87"/>
      <c r="R83" s="93"/>
      <c r="S83" s="87"/>
      <c r="T83" s="93"/>
      <c r="U83" s="87"/>
      <c r="V83" s="93"/>
      <c r="W83" s="87"/>
      <c r="X83" s="93"/>
      <c r="Y83" s="87"/>
      <c r="Z83" s="93"/>
      <c r="AA83" s="87"/>
      <c r="AB83" s="88">
        <f>SUM(D83:AA83)</f>
        <v>0</v>
      </c>
      <c r="AC83" s="99"/>
      <c r="AD83" s="211" t="str">
        <f>CONCATENATE(AC83,AC84,AC85,AC86,AC87,AC88,AC89,AC90,AC91,AC92,AC93,AC94,AC95,AC96,AC97,AC98,AC99,AC100)</f>
        <v/>
      </c>
      <c r="AE83" s="89"/>
      <c r="AF83" s="278" t="str">
        <f>CONCATENATE(AE83,AE84,AE85,AE86,AE87,AE88,AE89,AE90,AE91,AE92,AE93,AE94,AE95,AE96,AE97,AE98,AE99,AE100)</f>
        <v/>
      </c>
    </row>
    <row r="84" spans="1:32" s="9" customFormat="1" ht="79.5" customHeight="1" x14ac:dyDescent="0.95">
      <c r="A84" s="243"/>
      <c r="B84" s="85" t="s">
        <v>286</v>
      </c>
      <c r="C84" s="128" t="s">
        <v>285</v>
      </c>
      <c r="D84" s="108"/>
      <c r="E84" s="108"/>
      <c r="F84" s="108"/>
      <c r="G84" s="108"/>
      <c r="H84" s="108"/>
      <c r="I84" s="108"/>
      <c r="J84" s="108"/>
      <c r="K84" s="108"/>
      <c r="L84" s="93"/>
      <c r="M84" s="87"/>
      <c r="N84" s="93"/>
      <c r="O84" s="87"/>
      <c r="P84" s="93"/>
      <c r="Q84" s="87"/>
      <c r="R84" s="93"/>
      <c r="S84" s="87"/>
      <c r="T84" s="93"/>
      <c r="U84" s="87"/>
      <c r="V84" s="93"/>
      <c r="W84" s="87"/>
      <c r="X84" s="93"/>
      <c r="Y84" s="87"/>
      <c r="Z84" s="93"/>
      <c r="AA84" s="87"/>
      <c r="AB84" s="88">
        <f t="shared" ref="AB84:AB100" si="7">SUM(D84:AA84)</f>
        <v>0</v>
      </c>
      <c r="AC84" s="99" t="str">
        <f>CONCATENATE(IF(D84&lt;&gt;SUM(D86,D87,D88)," * F04-02 for Age "&amp;D6&amp;" "&amp;D7&amp;" is not equal to the sum of (F04-04+F04-05+F04-06)"&amp;CHAR(10),""),IF(E84&lt;&gt;SUM(E86,E87,E88)," * F04-02 for Age "&amp;D6&amp;" "&amp;E7&amp;" is not equal to the sum of (F04-04+F04-05+F04-06)"&amp;CHAR(10),""),IF(F84&lt;&gt;SUM(F86,F87,F88)," * F04-02 for Age "&amp;F6&amp;" "&amp;F7&amp;" is not equal to the sum of (F04-04+F04-05+F04-06)"&amp;CHAR(10),""),IF(G84&lt;&gt;SUM(G86,G87,G88)," * F04-02 for Age "&amp;F6&amp;" "&amp;G7&amp;" is not equal to the sum of (F04-04+F04-05+F04-06)"&amp;CHAR(10),""),IF(H84&lt;&gt;SUM(H86,H87,H88)," * F04-02 for Age "&amp;H6&amp;" "&amp;H7&amp;" is not equal to the sum of (F04-04+F04-05+F04-06)"&amp;CHAR(10),""),IF(I84&lt;&gt;SUM(I86,I87,I88)," * F04-02 for Age "&amp;H6&amp;" "&amp;I7&amp;" is not equal to the sum of (F04-04+F04-05+F04-06)"&amp;CHAR(10),""),IF(J84&lt;&gt;SUM(J86,J87,J88)," * F04-02 for Age "&amp;J6&amp;" "&amp;J7&amp;" is not equal to the sum of (F04-04+F04-05+F04-06)"&amp;CHAR(10),""),IF(K84&lt;&gt;SUM(K86,K87,K88)," * F04-02 for Age "&amp;J6&amp;" "&amp;K7&amp;" is not equal to the sum of (F04-04+F04-05+F04-06)"&amp;CHAR(10),""),IF(L84&lt;&gt;SUM(L86,L87,L88)," * F04-02 for Age "&amp;L6&amp;" "&amp;L7&amp;" is not equal to the sum of (F04-04+F04-05+F04-06)"&amp;CHAR(10),""),IF(M84&lt;&gt;SUM(M86,M87,M88)," * F04-02 for Age "&amp;L6&amp;" "&amp;M7&amp;" is not equal to the sum of (F04-04+F04-05+F04-06)"&amp;CHAR(10),""),IF(N84&lt;&gt;SUM(N86,N87,N88)," * F04-02 for Age "&amp;N6&amp;" "&amp;N7&amp;" is not equal to the sum of (F04-04+F04-05+F04-06)"&amp;CHAR(10),""),IF(O84&lt;&gt;SUM(O86,O87,O88)," * F04-02 for Age "&amp;N6&amp;" "&amp;O7&amp;" is not equal to the sum of (F04-04+F04-05+F04-06)"&amp;CHAR(10),""),IF(P84&lt;&gt;SUM(P86,P87,P88)," * F04-02 for Age "&amp;P6&amp;" "&amp;P7&amp;" is not equal to the sum of (F04-04+F04-05+F04-06)"&amp;CHAR(10),""),IF(Q84&lt;&gt;SUM(Q86,Q87,Q88)," * F04-02 for Age "&amp;P6&amp;" "&amp;Q7&amp;" is not equal to the sum of (F04-04+F04-05+F04-06)"&amp;CHAR(10),""),IF(R84&lt;&gt;SUM(R86,R87,R88)," * F04-02 for Age "&amp;R6&amp;" "&amp;R7&amp;" is not equal to the sum of (F04-04+F04-05+F04-06)"&amp;CHAR(10),""),IF(S84&lt;&gt;SUM(S86,S87,S88)," * F04-02 for Age "&amp;R6&amp;" "&amp;S7&amp;" is not equal to the sum of (F04-04+F04-05+F04-06)"&amp;CHAR(10),""),IF(T84&lt;&gt;SUM(T86,T87,T88)," * F04-02 for Age "&amp;T6&amp;" "&amp;T7&amp;" is not equal to the sum of (F04-04+F04-05+F04-06)"&amp;CHAR(10),""),IF(U84&lt;&gt;SUM(U86,U87,U88)," * F04-02 for Age "&amp;T6&amp;" "&amp;U7&amp;" is not equal to the sum of (F04-04+F04-05+F04-06)"&amp;CHAR(10),""),IF(V84&lt;&gt;SUM(V86,V87,V88)," * F04-02 for Age "&amp;V6&amp;" "&amp;V7&amp;" is not equal to the sum of (F04-04+F04-05+F04-06)"&amp;CHAR(10),""),IF(W84&lt;&gt;SUM(W86,W87,W88)," * F04-02 for Age "&amp;V6&amp;" "&amp;W7&amp;" is not equal to the sum of (F04-04+F04-05+F04-06)"&amp;CHAR(10),""),IF(X84&lt;&gt;SUM(X86,X87,X88)," * F04-02 for Age "&amp;X6&amp;" "&amp;X7&amp;" is not equal to the sum of (F04-04+F04-05+F04-06)"&amp;CHAR(10),""),IF(Y84&lt;&gt;SUM(Y86,Y87,Y88)," * F04-02 for Age "&amp;X6&amp;" "&amp;Y7&amp;" is not equal to the sum of (F04-04+F04-05+F04-06)"&amp;CHAR(10),""),IF(Z84&lt;&gt;SUM(Z86,Z87,Z88)," * F04-02 for Age "&amp;Z6&amp;" "&amp;Z7&amp;" is not equal to the sum of (F04-04+F04-05+F04-06)"&amp;CHAR(10),""),IF(AA84&lt;&gt;SUM(AA86,AA87,AA88)," * F04-02 for Age "&amp;Z6&amp;" "&amp;AA7&amp;" is not equal to the sum of (F04-04+F04-05+F04-06)"&amp;CHAR(10),""),IF(AB84&lt;&gt;SUM(AB86,AB87,AB88)," * Total F04-02 is not equal to the sum of (F04-04+F04-05+F04-06)"&amp;CHAR(10),""))</f>
        <v/>
      </c>
      <c r="AD84" s="211"/>
      <c r="AE84" s="89"/>
      <c r="AF84" s="278"/>
    </row>
    <row r="85" spans="1:32" s="9" customFormat="1" ht="95.25" customHeight="1" x14ac:dyDescent="0.95">
      <c r="A85" s="243"/>
      <c r="B85" s="85" t="s">
        <v>666</v>
      </c>
      <c r="C85" s="128" t="s">
        <v>551</v>
      </c>
      <c r="D85" s="108"/>
      <c r="E85" s="108"/>
      <c r="F85" s="108"/>
      <c r="G85" s="108"/>
      <c r="H85" s="108"/>
      <c r="I85" s="108"/>
      <c r="J85" s="108"/>
      <c r="K85" s="108"/>
      <c r="L85" s="93"/>
      <c r="M85" s="87"/>
      <c r="N85" s="93"/>
      <c r="O85" s="87"/>
      <c r="P85" s="93"/>
      <c r="Q85" s="87"/>
      <c r="R85" s="93"/>
      <c r="S85" s="87"/>
      <c r="T85" s="93"/>
      <c r="U85" s="87"/>
      <c r="V85" s="93"/>
      <c r="W85" s="87"/>
      <c r="X85" s="93"/>
      <c r="Y85" s="87"/>
      <c r="Z85" s="93"/>
      <c r="AA85" s="87"/>
      <c r="AB85" s="88">
        <f t="shared" si="7"/>
        <v>0</v>
      </c>
      <c r="AC85" s="99"/>
      <c r="AD85" s="211"/>
      <c r="AE85" s="89"/>
      <c r="AF85" s="278"/>
    </row>
    <row r="86" spans="1:32" s="9" customFormat="1" ht="95.25" customHeight="1" x14ac:dyDescent="0.95">
      <c r="A86" s="243"/>
      <c r="B86" s="85" t="s">
        <v>667</v>
      </c>
      <c r="C86" s="128" t="s">
        <v>291</v>
      </c>
      <c r="D86" s="108"/>
      <c r="E86" s="108"/>
      <c r="F86" s="108"/>
      <c r="G86" s="108"/>
      <c r="H86" s="108"/>
      <c r="I86" s="108"/>
      <c r="J86" s="108"/>
      <c r="K86" s="108"/>
      <c r="L86" s="93"/>
      <c r="M86" s="87"/>
      <c r="N86" s="93"/>
      <c r="O86" s="87"/>
      <c r="P86" s="93"/>
      <c r="Q86" s="87"/>
      <c r="R86" s="93"/>
      <c r="S86" s="87"/>
      <c r="T86" s="93"/>
      <c r="U86" s="87"/>
      <c r="V86" s="93"/>
      <c r="W86" s="87"/>
      <c r="X86" s="93"/>
      <c r="Y86" s="87"/>
      <c r="Z86" s="93"/>
      <c r="AA86" s="87"/>
      <c r="AB86" s="88">
        <f t="shared" si="7"/>
        <v>0</v>
      </c>
      <c r="AC86" s="99"/>
      <c r="AD86" s="211"/>
      <c r="AE86" s="89"/>
      <c r="AF86" s="278"/>
    </row>
    <row r="87" spans="1:32" s="9" customFormat="1" ht="79.5" customHeight="1" x14ac:dyDescent="0.95">
      <c r="A87" s="243"/>
      <c r="B87" s="85" t="s">
        <v>668</v>
      </c>
      <c r="C87" s="128" t="s">
        <v>292</v>
      </c>
      <c r="D87" s="108"/>
      <c r="E87" s="108"/>
      <c r="F87" s="108"/>
      <c r="G87" s="108"/>
      <c r="H87" s="108"/>
      <c r="I87" s="108"/>
      <c r="J87" s="108"/>
      <c r="K87" s="108"/>
      <c r="L87" s="93"/>
      <c r="M87" s="87"/>
      <c r="N87" s="93"/>
      <c r="O87" s="87"/>
      <c r="P87" s="93"/>
      <c r="Q87" s="87"/>
      <c r="R87" s="93"/>
      <c r="S87" s="87"/>
      <c r="T87" s="93"/>
      <c r="U87" s="87"/>
      <c r="V87" s="93"/>
      <c r="W87" s="87"/>
      <c r="X87" s="93"/>
      <c r="Y87" s="87"/>
      <c r="Z87" s="93"/>
      <c r="AA87" s="87"/>
      <c r="AB87" s="88">
        <f t="shared" si="7"/>
        <v>0</v>
      </c>
      <c r="AC87" s="99"/>
      <c r="AD87" s="211"/>
      <c r="AE87" s="89"/>
      <c r="AF87" s="278"/>
    </row>
    <row r="88" spans="1:32" s="9" customFormat="1" ht="111" customHeight="1" x14ac:dyDescent="0.95">
      <c r="A88" s="230"/>
      <c r="B88" s="85" t="s">
        <v>669</v>
      </c>
      <c r="C88" s="128" t="s">
        <v>293</v>
      </c>
      <c r="D88" s="108"/>
      <c r="E88" s="108"/>
      <c r="F88" s="108"/>
      <c r="G88" s="108"/>
      <c r="H88" s="108"/>
      <c r="I88" s="108"/>
      <c r="J88" s="108"/>
      <c r="K88" s="108"/>
      <c r="L88" s="93"/>
      <c r="M88" s="87"/>
      <c r="N88" s="93"/>
      <c r="O88" s="87"/>
      <c r="P88" s="93"/>
      <c r="Q88" s="87"/>
      <c r="R88" s="93"/>
      <c r="S88" s="87"/>
      <c r="T88" s="93"/>
      <c r="U88" s="87"/>
      <c r="V88" s="93"/>
      <c r="W88" s="87"/>
      <c r="X88" s="93"/>
      <c r="Y88" s="87"/>
      <c r="Z88" s="93"/>
      <c r="AA88" s="87"/>
      <c r="AB88" s="88">
        <f t="shared" si="7"/>
        <v>0</v>
      </c>
      <c r="AC88" s="99"/>
      <c r="AD88" s="211"/>
      <c r="AE88" s="89"/>
      <c r="AF88" s="278"/>
    </row>
    <row r="89" spans="1:32" s="9" customFormat="1" ht="91.5" customHeight="1" x14ac:dyDescent="0.95">
      <c r="A89" s="229" t="s">
        <v>42</v>
      </c>
      <c r="B89" s="85" t="s">
        <v>300</v>
      </c>
      <c r="C89" s="128" t="s">
        <v>552</v>
      </c>
      <c r="D89" s="108"/>
      <c r="E89" s="108"/>
      <c r="F89" s="108"/>
      <c r="G89" s="108"/>
      <c r="H89" s="108"/>
      <c r="I89" s="108"/>
      <c r="J89" s="108"/>
      <c r="K89" s="108"/>
      <c r="L89" s="93"/>
      <c r="M89" s="87"/>
      <c r="N89" s="93"/>
      <c r="O89" s="87"/>
      <c r="P89" s="93"/>
      <c r="Q89" s="87"/>
      <c r="R89" s="93"/>
      <c r="S89" s="87"/>
      <c r="T89" s="93"/>
      <c r="U89" s="87"/>
      <c r="V89" s="93"/>
      <c r="W89" s="87"/>
      <c r="X89" s="93"/>
      <c r="Y89" s="87"/>
      <c r="Z89" s="93"/>
      <c r="AA89" s="87"/>
      <c r="AB89" s="88">
        <f t="shared" si="7"/>
        <v>0</v>
      </c>
      <c r="AC89" s="99"/>
      <c r="AD89" s="211"/>
      <c r="AE89" s="89"/>
      <c r="AF89" s="278"/>
    </row>
    <row r="90" spans="1:32" s="9" customFormat="1" ht="103.5" customHeight="1" x14ac:dyDescent="0.95">
      <c r="A90" s="243"/>
      <c r="B90" s="85" t="s">
        <v>670</v>
      </c>
      <c r="C90" s="128" t="s">
        <v>553</v>
      </c>
      <c r="D90" s="108"/>
      <c r="E90" s="108"/>
      <c r="F90" s="108"/>
      <c r="G90" s="108"/>
      <c r="H90" s="108"/>
      <c r="I90" s="108"/>
      <c r="J90" s="108"/>
      <c r="K90" s="108"/>
      <c r="L90" s="93"/>
      <c r="M90" s="87"/>
      <c r="N90" s="93"/>
      <c r="O90" s="87"/>
      <c r="P90" s="93"/>
      <c r="Q90" s="87"/>
      <c r="R90" s="93"/>
      <c r="S90" s="87"/>
      <c r="T90" s="93"/>
      <c r="U90" s="87"/>
      <c r="V90" s="93"/>
      <c r="W90" s="87"/>
      <c r="X90" s="93"/>
      <c r="Y90" s="87"/>
      <c r="Z90" s="93"/>
      <c r="AA90" s="87"/>
      <c r="AB90" s="88">
        <f t="shared" si="7"/>
        <v>0</v>
      </c>
      <c r="AC90" s="99" t="str">
        <f>CONCATENATE(IF(D90&lt;&gt;SUM(D92,D93,D94)," * F04-08 for Age "&amp;D6&amp;" "&amp;D7&amp;" is not equal to the sum of (F04-10+F04-11+F04-12)"&amp;CHAR(10),""),IF(E90&lt;&gt;SUM(E92,E93,E94)," * F04-08 for Age "&amp;D6&amp;" "&amp;E7&amp;" is not equal to the sum of (F04-10+F04-11+F04-12)"&amp;CHAR(10),""),IF(F90&lt;&gt;SUM(F92,F93,F94)," * F04-08 for Age "&amp;F6&amp;" "&amp;F7&amp;" is not equal to the sum of (F04-10+F04-11+F04-12)"&amp;CHAR(10),""),IF(G90&lt;&gt;SUM(G92,G93,G94)," * F04-08 for Age "&amp;F6&amp;" "&amp;G7&amp;" is not equal to the sum of (F04-10+F04-11+F04-12)"&amp;CHAR(10),""),IF(H90&lt;&gt;SUM(H92,H93,H94)," * F04-08 for Age "&amp;H6&amp;" "&amp;H7&amp;" is not equal to the sum of (F04-10+F04-11+F04-12)"&amp;CHAR(10),""),IF(I90&lt;&gt;SUM(I92,I93,I94)," * F04-08 for Age "&amp;H6&amp;" "&amp;I7&amp;" is not equal to the sum of (F04-10+F04-11+F04-12)"&amp;CHAR(10),""),IF(J90&lt;&gt;SUM(J92,J93,J94)," * F04-08 for Age "&amp;J6&amp;" "&amp;J7&amp;" is not equal to the sum of (F04-10+F04-11+F04-12)"&amp;CHAR(10),""),IF(K90&lt;&gt;SUM(K92,K93,K94)," * F04-08 for Age "&amp;J6&amp;" "&amp;K7&amp;" is not equal to the sum of (F04-10+F04-11+F04-12)"&amp;CHAR(10),""),IF(L90&lt;&gt;SUM(L92,L93,L94)," * F04-08 for Age "&amp;L6&amp;" "&amp;L7&amp;" is not equal to the sum of (F04-10+F04-11+F04-12)"&amp;CHAR(10),""),IF(M90&lt;&gt;SUM(M92,M93,M94)," * F04-08 for Age "&amp;L6&amp;" "&amp;M7&amp;" is not equal to the sum of (F04-10+F04-11+F04-12)"&amp;CHAR(10),""),IF(N90&lt;&gt;SUM(N92,N93,N94)," * F04-08 for Age "&amp;N6&amp;" "&amp;N7&amp;" is not equal to the sum of (F04-10+F04-11+F04-12)"&amp;CHAR(10),""),IF(O90&lt;&gt;SUM(O92,O93,O94)," * F04-08 for Age "&amp;N6&amp;" "&amp;O7&amp;" is not equal to the sum of (F04-10+F04-11+F04-12)"&amp;CHAR(10),""),IF(P90&lt;&gt;SUM(P92,P93,P94)," * F04-08 for Age "&amp;P6&amp;" "&amp;P7&amp;" is not equal to the sum of (F04-10+F04-11+F04-12)"&amp;CHAR(10),""),IF(Q90&lt;&gt;SUM(Q92,Q93,Q94)," * F04-08 for Age "&amp;P6&amp;" "&amp;Q7&amp;" is not equal to the sum of (F04-10+F04-11+F04-12)"&amp;CHAR(10),""),IF(R90&lt;&gt;SUM(R92,R93,R94)," * F04-08 for Age "&amp;R6&amp;" "&amp;R7&amp;" is not equal to the sum of (F04-10+F04-11+F04-12)"&amp;CHAR(10),""),IF(S90&lt;&gt;SUM(S92,S93,S94)," * F04-08 for Age "&amp;R6&amp;" "&amp;S7&amp;" is not equal to the sum of (F04-10+F04-11+F04-12)"&amp;CHAR(10),""),IF(T90&lt;&gt;SUM(T92,T93,T94)," * F04-08 for Age "&amp;T6&amp;" "&amp;T7&amp;" is not equal to the sum of (F04-10+F04-11+F04-12)"&amp;CHAR(10),""),IF(U90&lt;&gt;SUM(U92,U93,U94)," * F04-08 for Age "&amp;T6&amp;" "&amp;U7&amp;" is not equal to the sum of (F04-10+F04-11+F04-12)"&amp;CHAR(10),""),IF(V90&lt;&gt;SUM(V92,V93,V94)," * F04-08 for Age "&amp;V6&amp;" "&amp;V7&amp;" is not equal to the sum of (F04-10+F04-11+F04-12)"&amp;CHAR(10),""),IF(W90&lt;&gt;SUM(W92,W93,W94)," * F04-08 for Age "&amp;V6&amp;" "&amp;W7&amp;" is not equal to the sum of (F04-10+F04-11+F04-12)"&amp;CHAR(10),""),IF(X90&lt;&gt;SUM(X92,X93,X94)," * F04-08 for Age "&amp;X6&amp;" "&amp;X7&amp;" is not equal to the sum of (F04-10+F04-11+F04-12)"&amp;CHAR(10),""),IF(Y90&lt;&gt;SUM(Y92,Y93,Y94)," * F04-08 for Age "&amp;X6&amp;" "&amp;Y7&amp;" is not equal to the sum of (F04-10+F04-11+F04-12)"&amp;CHAR(10),""),IF(Z90&lt;&gt;SUM(Z92,Z93,Z94)," * F04-08 for Age "&amp;Z6&amp;" "&amp;Z7&amp;" is not equal to the sum of (F04-10+F04-11+F04-12)"&amp;CHAR(10),""),IF(AA90&lt;&gt;SUM(AA92,AA93,AA94)," * F04-08 for Age "&amp;Z6&amp;" "&amp;AA7&amp;" is not equal to the sum of (F04-10+F04-11+F04-12)"&amp;CHAR(10),""),IF(AB90&lt;&gt;SUM(AB92,AB93,AB94)," * Total F04-08 is not equal to the sum of (F04-10+F04-11+F04-12)"&amp;CHAR(10),""))</f>
        <v/>
      </c>
      <c r="AD90" s="211"/>
      <c r="AE90" s="89"/>
      <c r="AF90" s="278"/>
    </row>
    <row r="91" spans="1:32" s="9" customFormat="1" ht="91.5" customHeight="1" x14ac:dyDescent="0.95">
      <c r="A91" s="243"/>
      <c r="B91" s="85" t="s">
        <v>302</v>
      </c>
      <c r="C91" s="128" t="s">
        <v>303</v>
      </c>
      <c r="D91" s="108"/>
      <c r="E91" s="108"/>
      <c r="F91" s="108"/>
      <c r="G91" s="108"/>
      <c r="H91" s="108"/>
      <c r="I91" s="108"/>
      <c r="J91" s="108"/>
      <c r="K91" s="108"/>
      <c r="L91" s="93"/>
      <c r="M91" s="87"/>
      <c r="N91" s="93"/>
      <c r="O91" s="87"/>
      <c r="P91" s="93"/>
      <c r="Q91" s="87"/>
      <c r="R91" s="93"/>
      <c r="S91" s="87"/>
      <c r="T91" s="93"/>
      <c r="U91" s="87"/>
      <c r="V91" s="93"/>
      <c r="W91" s="87"/>
      <c r="X91" s="93"/>
      <c r="Y91" s="87"/>
      <c r="Z91" s="93"/>
      <c r="AA91" s="87"/>
      <c r="AB91" s="88">
        <f t="shared" si="7"/>
        <v>0</v>
      </c>
      <c r="AC91" s="99"/>
      <c r="AD91" s="211"/>
      <c r="AE91" s="89"/>
      <c r="AF91" s="278"/>
    </row>
    <row r="92" spans="1:32" s="9" customFormat="1" ht="79.5" customHeight="1" x14ac:dyDescent="0.95">
      <c r="A92" s="243"/>
      <c r="B92" s="85" t="s">
        <v>523</v>
      </c>
      <c r="C92" s="128" t="s">
        <v>305</v>
      </c>
      <c r="D92" s="108"/>
      <c r="E92" s="108"/>
      <c r="F92" s="108"/>
      <c r="G92" s="108"/>
      <c r="H92" s="108"/>
      <c r="I92" s="108"/>
      <c r="J92" s="108"/>
      <c r="K92" s="108"/>
      <c r="L92" s="93"/>
      <c r="M92" s="87"/>
      <c r="N92" s="93"/>
      <c r="O92" s="87"/>
      <c r="P92" s="93"/>
      <c r="Q92" s="87"/>
      <c r="R92" s="93"/>
      <c r="S92" s="87"/>
      <c r="T92" s="93"/>
      <c r="U92" s="87"/>
      <c r="V92" s="93"/>
      <c r="W92" s="87"/>
      <c r="X92" s="93"/>
      <c r="Y92" s="87"/>
      <c r="Z92" s="93"/>
      <c r="AA92" s="87"/>
      <c r="AB92" s="88">
        <f t="shared" si="7"/>
        <v>0</v>
      </c>
      <c r="AC92" s="99"/>
      <c r="AD92" s="211"/>
      <c r="AE92" s="89"/>
      <c r="AF92" s="278"/>
    </row>
    <row r="93" spans="1:32" s="9" customFormat="1" ht="79.5" customHeight="1" x14ac:dyDescent="0.95">
      <c r="A93" s="243"/>
      <c r="B93" s="85" t="s">
        <v>668</v>
      </c>
      <c r="C93" s="128" t="s">
        <v>554</v>
      </c>
      <c r="D93" s="108"/>
      <c r="E93" s="108"/>
      <c r="F93" s="108"/>
      <c r="G93" s="108"/>
      <c r="H93" s="108"/>
      <c r="I93" s="108"/>
      <c r="J93" s="108"/>
      <c r="K93" s="108"/>
      <c r="L93" s="93"/>
      <c r="M93" s="87"/>
      <c r="N93" s="93"/>
      <c r="O93" s="87"/>
      <c r="P93" s="93"/>
      <c r="Q93" s="87"/>
      <c r="R93" s="93"/>
      <c r="S93" s="87"/>
      <c r="T93" s="93"/>
      <c r="U93" s="87"/>
      <c r="V93" s="93"/>
      <c r="W93" s="87"/>
      <c r="X93" s="93"/>
      <c r="Y93" s="87"/>
      <c r="Z93" s="93"/>
      <c r="AA93" s="87"/>
      <c r="AB93" s="88">
        <f t="shared" si="7"/>
        <v>0</v>
      </c>
      <c r="AC93" s="99"/>
      <c r="AD93" s="211"/>
      <c r="AE93" s="89"/>
      <c r="AF93" s="278"/>
    </row>
    <row r="94" spans="1:32" s="9" customFormat="1" ht="79.5" customHeight="1" x14ac:dyDescent="0.95">
      <c r="A94" s="230"/>
      <c r="B94" s="85" t="s">
        <v>307</v>
      </c>
      <c r="C94" s="128" t="s">
        <v>308</v>
      </c>
      <c r="D94" s="108"/>
      <c r="E94" s="108"/>
      <c r="F94" s="108"/>
      <c r="G94" s="108"/>
      <c r="H94" s="108"/>
      <c r="I94" s="108"/>
      <c r="J94" s="108"/>
      <c r="K94" s="108"/>
      <c r="L94" s="93"/>
      <c r="M94" s="87"/>
      <c r="N94" s="93"/>
      <c r="O94" s="87"/>
      <c r="P94" s="93"/>
      <c r="Q94" s="87"/>
      <c r="R94" s="93"/>
      <c r="S94" s="87"/>
      <c r="T94" s="93"/>
      <c r="U94" s="87"/>
      <c r="V94" s="93"/>
      <c r="W94" s="87"/>
      <c r="X94" s="93"/>
      <c r="Y94" s="87"/>
      <c r="Z94" s="93"/>
      <c r="AA94" s="87"/>
      <c r="AB94" s="88">
        <f t="shared" si="7"/>
        <v>0</v>
      </c>
      <c r="AC94" s="99" t="str">
        <f>CONCATENATE(IF(D96&lt;&gt;SUM(D98,D99,D100)," F04-14 for Age "&amp;D6&amp;" "&amp;D7&amp;" is not equal to the sum of (F04-16+F04-17+F04-18)"&amp;CHAR(10),""),IF(E96&lt;&gt;SUM(E98,E99,E100)," F04-14 for Age "&amp;D6&amp;" "&amp;E7&amp;" is not equal to the sum of (F04-16+F04-17+F04-18)"&amp;CHAR(10),""),IF(F96&lt;&gt;SUM(F98,F99,F100)," F04-14 for Age "&amp;F6&amp;" "&amp;F7&amp;" is not equal to the sum of (F04-16+F04-17+F04-18)"&amp;CHAR(10),""),IF(G96&lt;&gt;SUM(G98,G99,G100)," F04-14 for Age "&amp;F6&amp;" "&amp;G7&amp;" is not equal to the sum of (F04-16+F04-17+F04-18)"&amp;CHAR(10),""),IF(H96&lt;&gt;SUM(H98,H99,H100)," F04-14 for Age "&amp;H6&amp;" "&amp;H7&amp;" is not equal to the sum of (F04-16+F04-17+F04-18)"&amp;CHAR(10),""),IF(I96&lt;&gt;SUM(I98,I99,I100)," F04-14 for Age "&amp;H6&amp;" "&amp;I7&amp;" is not equal to the sum of (F04-16+F04-17+F04-18)"&amp;CHAR(10),""),IF(J96&lt;&gt;SUM(J98,J99,J100)," F04-14 for Age "&amp;J6&amp;" "&amp;J7&amp;" is not equal to the sum of (F04-16+F04-17+F04-18)"&amp;CHAR(10),""),IF(K96&lt;&gt;SUM(K98,K99,K100)," F04-14 for Age "&amp;J6&amp;" "&amp;K7&amp;" is not equal to the sum of (F04-16+F04-17+F04-18)"&amp;CHAR(10),""),IF(L96&lt;&gt;SUM(L98,L99,L100)," F04-14 for Age "&amp;L6&amp;" "&amp;L7&amp;" is not equal to the sum of (F04-16+F04-17+F04-18)"&amp;CHAR(10),""),IF(M96&lt;&gt;SUM(M98,M99,M100)," F04-14 for Age "&amp;L6&amp;" "&amp;M7&amp;" is not equal to the sum of (F04-16+F04-17+F04-18)"&amp;CHAR(10),""),IF(N96&lt;&gt;SUM(N98,N99,N100)," F04-14 for Age "&amp;N6&amp;" "&amp;N7&amp;" is not equal to the sum of (F04-16+F04-17+F04-18)"&amp;CHAR(10),""),IF(O96&lt;&gt;SUM(O98,O99,O100)," F04-14 for Age "&amp;N6&amp;" "&amp;O7&amp;" is not equal to the sum of (F04-16+F04-17+F04-18)"&amp;CHAR(10),""),IF(P96&lt;&gt;SUM(P98,P99,P100)," F04-14 for Age "&amp;P6&amp;" "&amp;P7&amp;" is not equal to the sum of (F04-16+F04-17+F04-18)"&amp;CHAR(10),""),IF(Q96&lt;&gt;SUM(Q98,Q99,Q100)," F04-14 for Age "&amp;P6&amp;" "&amp;Q7&amp;" is not equal to the sum of (F04-16+F04-17+F04-18)"&amp;CHAR(10),""),IF(R96&lt;&gt;SUM(R98,R99,R100)," F04-14 for Age "&amp;R6&amp;" "&amp;R7&amp;" is not equal to the sum of (F04-16+F04-17+F04-18)"&amp;CHAR(10),""),IF(S96&lt;&gt;SUM(S98,S99,S100)," F04-14 for Age "&amp;R6&amp;" "&amp;S7&amp;" is not equal to the sum of (F04-16+F04-17+F04-18)"&amp;CHAR(10),""),IF(T96&lt;&gt;SUM(T98,T99,T100)," F04-14 for Age "&amp;T6&amp;" "&amp;T7&amp;" is not equal to the sum of (F04-16+F04-17+F04-18)"&amp;CHAR(10),""),IF(U96&lt;&gt;SUM(U98,U99,U100)," F04-14 for Age "&amp;T6&amp;" "&amp;U7&amp;" is not equal to the sum of (F04-16+F04-17+F04-18)"&amp;CHAR(10),""),IF(V96&lt;&gt;SUM(V98,V99,V100)," F04-14 for Age "&amp;V6&amp;" "&amp;V7&amp;" is not equal to the sum of (F04-16+F04-17+F04-18)"&amp;CHAR(10),""),IF(W96&lt;&gt;SUM(W98,W99,W100)," F04-14 for Age "&amp;V6&amp;" "&amp;W7&amp;" is not equal to the sum of (F04-16+F04-17+F04-18)"&amp;CHAR(10),""),IF(X96&lt;&gt;SUM(X98,X99,X100)," F04-14 for Age "&amp;X6&amp;" "&amp;X7&amp;" is not equal to the sum of (F04-16+F04-17+F04-18)"&amp;CHAR(10),""),IF(Y96&lt;&gt;SUM(Y98,Y99,Y100)," F04-14 for Age "&amp;X6&amp;" "&amp;Y7&amp;" is not equal to the sum of (F04-16+F04-17+F04-18)"&amp;CHAR(10),""),IF(Z96&lt;&gt;SUM(Z98,Z99,Z100)," F04-14 for Age "&amp;Z6&amp;" "&amp;Z7&amp;" is not equal to the sum of (F04-16+F04-17+F04-18)"&amp;CHAR(10),""),IF(AA96&lt;&gt;SUM(AA98,AA99,AA100)," F04-14 for Age "&amp;Z6&amp;" "&amp;AA7&amp;" is not equal to the sum of (F04-16+F04-17+F04-18)"&amp;CHAR(10),""),IF(AB96&lt;&gt;SUM(AB98,AB99,AB100)," Total F04-14 is not equal to the sum of (F04-16+F04-17+F04-18)"&amp;CHAR(10),""))</f>
        <v/>
      </c>
      <c r="AD94" s="211"/>
      <c r="AE94" s="89"/>
      <c r="AF94" s="278"/>
    </row>
    <row r="95" spans="1:32" s="9" customFormat="1" ht="79.5" customHeight="1" x14ac:dyDescent="0.95">
      <c r="A95" s="229" t="s">
        <v>33</v>
      </c>
      <c r="B95" s="85" t="s">
        <v>671</v>
      </c>
      <c r="C95" s="128" t="s">
        <v>555</v>
      </c>
      <c r="D95" s="108"/>
      <c r="E95" s="108"/>
      <c r="F95" s="108"/>
      <c r="G95" s="108"/>
      <c r="H95" s="108"/>
      <c r="I95" s="108"/>
      <c r="J95" s="108"/>
      <c r="K95" s="108"/>
      <c r="L95" s="93"/>
      <c r="M95" s="87"/>
      <c r="N95" s="93"/>
      <c r="O95" s="87"/>
      <c r="P95" s="93"/>
      <c r="Q95" s="87"/>
      <c r="R95" s="93"/>
      <c r="S95" s="87"/>
      <c r="T95" s="93"/>
      <c r="U95" s="87"/>
      <c r="V95" s="93"/>
      <c r="W95" s="87"/>
      <c r="X95" s="93"/>
      <c r="Y95" s="87"/>
      <c r="Z95" s="93"/>
      <c r="AA95" s="87"/>
      <c r="AB95" s="88">
        <f t="shared" si="7"/>
        <v>0</v>
      </c>
      <c r="AC95" s="99"/>
      <c r="AD95" s="211"/>
      <c r="AE95" s="89"/>
      <c r="AF95" s="278"/>
    </row>
    <row r="96" spans="1:32" s="9" customFormat="1" ht="103.5" customHeight="1" x14ac:dyDescent="0.95">
      <c r="A96" s="243"/>
      <c r="B96" s="85" t="s">
        <v>286</v>
      </c>
      <c r="C96" s="128" t="s">
        <v>556</v>
      </c>
      <c r="D96" s="108"/>
      <c r="E96" s="108"/>
      <c r="F96" s="108"/>
      <c r="G96" s="108"/>
      <c r="H96" s="108"/>
      <c r="I96" s="108"/>
      <c r="J96" s="108"/>
      <c r="K96" s="108"/>
      <c r="L96" s="93"/>
      <c r="M96" s="87"/>
      <c r="N96" s="93"/>
      <c r="O96" s="87"/>
      <c r="P96" s="93"/>
      <c r="Q96" s="87"/>
      <c r="R96" s="93"/>
      <c r="S96" s="87"/>
      <c r="T96" s="93"/>
      <c r="U96" s="87"/>
      <c r="V96" s="93"/>
      <c r="W96" s="87"/>
      <c r="X96" s="93"/>
      <c r="Y96" s="87"/>
      <c r="Z96" s="93"/>
      <c r="AA96" s="87"/>
      <c r="AB96" s="88">
        <f t="shared" si="7"/>
        <v>0</v>
      </c>
      <c r="AC96" s="99" t="str">
        <f>CONCATENATE(IF(D96&lt;&gt;SUM(D98,D99,D100)," * F04-14 for Age "&amp;D6&amp;" "&amp;D7&amp;" is not equal to the sum of (F04-16+F04-17+F04-18)"&amp;CHAR(10),""),IF(E96&lt;&gt;SUM(E98,E99,E100)," * F04-14 for Age "&amp;D6&amp;" "&amp;E7&amp;" is not equal to the sum of (F04-16+F04-17+F04-18)"&amp;CHAR(10),""),IF(F96&lt;&gt;SUM(F98,F99,F100)," * F04-14 for Age "&amp;F6&amp;" "&amp;F7&amp;" is not equal to the sum of (F04-16+F04-17+F04-18)"&amp;CHAR(10),""),IF(G96&lt;&gt;SUM(G98,G99,G100)," * F04-14 for Age "&amp;F6&amp;" "&amp;G7&amp;" is not equal to the sum of (F04-16+F04-17+F04-18)"&amp;CHAR(10),""),IF(H96&lt;&gt;SUM(H98,H99,H100)," * F04-14 for Age "&amp;H6&amp;" "&amp;H7&amp;" is not equal to the sum of (F04-16+F04-17+F04-18)"&amp;CHAR(10),""),IF(I96&lt;&gt;SUM(I98,I99,I100)," * F04-14 for Age "&amp;H6&amp;" "&amp;I7&amp;" is not equal to the sum of (F04-16+F04-17+F04-18)"&amp;CHAR(10),""),IF(J96&lt;&gt;SUM(J98,J99,J100)," * F04-14 for Age "&amp;J6&amp;" "&amp;J7&amp;" is not equal to the sum of (F04-16+F04-17+F04-18)"&amp;CHAR(10),""),IF(K96&lt;&gt;SUM(K98,K99,K100)," * F04-14 for Age "&amp;J6&amp;" "&amp;K7&amp;" is not equal to the sum of (F04-16+F04-17+F04-18)"&amp;CHAR(10),""),IF(L96&lt;&gt;SUM(L98,L99,L100)," * F04-14 for Age "&amp;L6&amp;" "&amp;L7&amp;" is not equal to the sum of (F04-16+F04-17+F04-18)"&amp;CHAR(10),""),IF(M96&lt;&gt;SUM(M98,M99,M100)," * F04-14 for Age "&amp;L6&amp;" "&amp;M7&amp;" is not equal to the sum of (F04-16+F04-17+F04-18)"&amp;CHAR(10),""),IF(N96&lt;&gt;SUM(N98,N99,N100)," * F04-14 for Age "&amp;N6&amp;" "&amp;N7&amp;" is not equal to the sum of (F04-16+F04-17+F04-18)"&amp;CHAR(10),""),IF(O96&lt;&gt;SUM(O98,O99,O100)," * F04-14 for Age "&amp;N6&amp;" "&amp;O7&amp;" is not equal to the sum of (F04-16+F04-17+F04-18)"&amp;CHAR(10),""),IF(P96&lt;&gt;SUM(P98,P99,P100)," * F04-14 for Age "&amp;P6&amp;" "&amp;P7&amp;" is not equal to the sum of (F04-16+F04-17+F04-18)"&amp;CHAR(10),""),IF(Q96&lt;&gt;SUM(Q98,Q99,Q100)," * F04-14 for Age "&amp;P6&amp;" "&amp;Q7&amp;" is not equal to the sum of (F04-16+F04-17+F04-18)"&amp;CHAR(10),""),IF(R96&lt;&gt;SUM(R98,R99,R100)," * F04-14 for Age "&amp;R6&amp;" "&amp;R7&amp;" is not equal to the sum of (F04-16+F04-17+F04-18)"&amp;CHAR(10),""),IF(S96&lt;&gt;SUM(S98,S99,S100)," * F04-14 for Age "&amp;R6&amp;" "&amp;S7&amp;" is not equal to the sum of (F04-16+F04-17+F04-18)"&amp;CHAR(10),""),IF(T96&lt;&gt;SUM(T98,T99,T100)," * F04-14 for Age "&amp;T6&amp;" "&amp;T7&amp;" is not equal to the sum of (F04-16+F04-17+F04-18)"&amp;CHAR(10),""),IF(U96&lt;&gt;SUM(U98,U99,U100)," * F04-14 for Age "&amp;T6&amp;" "&amp;U7&amp;" is not equal to the sum of (F04-16+F04-17+F04-18)"&amp;CHAR(10),""),IF(V96&lt;&gt;SUM(V98,V99,V100)," * F04-14 for Age "&amp;V6&amp;" "&amp;V7&amp;" is not equal to the sum of (F04-16+F04-17+F04-18)"&amp;CHAR(10),""),IF(W96&lt;&gt;SUM(W98,W99,W100)," * F04-14 for Age "&amp;V6&amp;" "&amp;W7&amp;" is not equal to the sum of (F04-16+F04-17+F04-18)"&amp;CHAR(10),""),IF(X96&lt;&gt;SUM(X98,X99,X100)," * F04-14 for Age "&amp;X6&amp;" "&amp;X7&amp;" is not equal to the sum of (F04-16+F04-17+F04-18)"&amp;CHAR(10),""),IF(Y96&lt;&gt;SUM(Y98,Y99,Y100)," * F04-14 for Age "&amp;X6&amp;" "&amp;Y7&amp;" is not equal to the sum of (F04-16+F04-17+F04-18)"&amp;CHAR(10),""),IF(Z96&lt;&gt;SUM(Z98,Z99,Z100)," * F04-14 for Age "&amp;Z6&amp;" "&amp;Z7&amp;" is not equal to the sum of (F04-16+F04-17+F04-18)"&amp;CHAR(10),""),IF(AA96&lt;&gt;SUM(AA98,AA99,AA100)," * F04-14 for Age "&amp;Z6&amp;" "&amp;AA7&amp;" is not equal to the sum of (F04-16+F04-17+F04-18)"&amp;CHAR(10),""),IF(AB96&lt;&gt;SUM(AB98,AB99,AB100)," * Total F04-14 is not equal to the sum of (F04-16+F04-17+F04-18)"&amp;CHAR(10),""))</f>
        <v/>
      </c>
      <c r="AD96" s="211"/>
      <c r="AE96" s="89"/>
      <c r="AF96" s="278"/>
    </row>
    <row r="97" spans="1:32" s="9" customFormat="1" ht="95.25" customHeight="1" x14ac:dyDescent="0.95">
      <c r="A97" s="243"/>
      <c r="B97" s="85" t="s">
        <v>302</v>
      </c>
      <c r="C97" s="128" t="s">
        <v>557</v>
      </c>
      <c r="D97" s="108"/>
      <c r="E97" s="108"/>
      <c r="F97" s="108"/>
      <c r="G97" s="108"/>
      <c r="H97" s="108"/>
      <c r="I97" s="108"/>
      <c r="J97" s="108"/>
      <c r="K97" s="108"/>
      <c r="L97" s="93"/>
      <c r="M97" s="87"/>
      <c r="N97" s="93"/>
      <c r="O97" s="87"/>
      <c r="P97" s="93"/>
      <c r="Q97" s="87"/>
      <c r="R97" s="93"/>
      <c r="S97" s="87"/>
      <c r="T97" s="93"/>
      <c r="U97" s="87"/>
      <c r="V97" s="93"/>
      <c r="W97" s="87"/>
      <c r="X97" s="93"/>
      <c r="Y97" s="87"/>
      <c r="Z97" s="93"/>
      <c r="AA97" s="87"/>
      <c r="AB97" s="88">
        <f t="shared" si="7"/>
        <v>0</v>
      </c>
      <c r="AC97" s="99"/>
      <c r="AD97" s="211"/>
      <c r="AE97" s="89"/>
      <c r="AF97" s="278"/>
    </row>
    <row r="98" spans="1:32" s="9" customFormat="1" ht="79.5" customHeight="1" x14ac:dyDescent="0.95">
      <c r="A98" s="243"/>
      <c r="B98" s="85" t="s">
        <v>667</v>
      </c>
      <c r="C98" s="128" t="s">
        <v>319</v>
      </c>
      <c r="D98" s="108"/>
      <c r="E98" s="108"/>
      <c r="F98" s="108"/>
      <c r="G98" s="108"/>
      <c r="H98" s="108"/>
      <c r="I98" s="108"/>
      <c r="J98" s="108"/>
      <c r="K98" s="108"/>
      <c r="L98" s="93"/>
      <c r="M98" s="87"/>
      <c r="N98" s="93"/>
      <c r="O98" s="87"/>
      <c r="P98" s="93"/>
      <c r="Q98" s="87"/>
      <c r="R98" s="93"/>
      <c r="S98" s="87"/>
      <c r="T98" s="93"/>
      <c r="U98" s="87"/>
      <c r="V98" s="93"/>
      <c r="W98" s="87"/>
      <c r="X98" s="93"/>
      <c r="Y98" s="87"/>
      <c r="Z98" s="93"/>
      <c r="AA98" s="87"/>
      <c r="AB98" s="88">
        <f t="shared" si="7"/>
        <v>0</v>
      </c>
      <c r="AC98" s="99"/>
      <c r="AD98" s="211"/>
      <c r="AE98" s="89"/>
      <c r="AF98" s="278"/>
    </row>
    <row r="99" spans="1:32" s="9" customFormat="1" ht="79.5" customHeight="1" x14ac:dyDescent="0.95">
      <c r="A99" s="243"/>
      <c r="B99" s="85" t="s">
        <v>668</v>
      </c>
      <c r="C99" s="128" t="s">
        <v>558</v>
      </c>
      <c r="D99" s="108"/>
      <c r="E99" s="108"/>
      <c r="F99" s="108"/>
      <c r="G99" s="108"/>
      <c r="H99" s="108"/>
      <c r="I99" s="108"/>
      <c r="J99" s="108"/>
      <c r="K99" s="108"/>
      <c r="L99" s="93"/>
      <c r="M99" s="87"/>
      <c r="N99" s="93"/>
      <c r="O99" s="87"/>
      <c r="P99" s="93"/>
      <c r="Q99" s="87"/>
      <c r="R99" s="93"/>
      <c r="S99" s="87"/>
      <c r="T99" s="93"/>
      <c r="U99" s="87"/>
      <c r="V99" s="93"/>
      <c r="W99" s="87"/>
      <c r="X99" s="93"/>
      <c r="Y99" s="87"/>
      <c r="Z99" s="93"/>
      <c r="AA99" s="87"/>
      <c r="AB99" s="88">
        <f t="shared" si="7"/>
        <v>0</v>
      </c>
      <c r="AC99" s="99"/>
      <c r="AD99" s="211"/>
      <c r="AE99" s="89"/>
      <c r="AF99" s="278"/>
    </row>
    <row r="100" spans="1:32" s="9" customFormat="1" ht="79.5" customHeight="1" x14ac:dyDescent="0.95">
      <c r="A100" s="243"/>
      <c r="B100" s="100" t="s">
        <v>307</v>
      </c>
      <c r="C100" s="128" t="s">
        <v>559</v>
      </c>
      <c r="D100" s="115"/>
      <c r="E100" s="115"/>
      <c r="F100" s="115"/>
      <c r="G100" s="115"/>
      <c r="H100" s="115"/>
      <c r="I100" s="115"/>
      <c r="J100" s="115"/>
      <c r="K100" s="115"/>
      <c r="L100" s="116"/>
      <c r="M100" s="102"/>
      <c r="N100" s="116"/>
      <c r="O100" s="102"/>
      <c r="P100" s="116"/>
      <c r="Q100" s="102"/>
      <c r="R100" s="116"/>
      <c r="S100" s="102"/>
      <c r="T100" s="116"/>
      <c r="U100" s="102"/>
      <c r="V100" s="116"/>
      <c r="W100" s="102"/>
      <c r="X100" s="116"/>
      <c r="Y100" s="102"/>
      <c r="Z100" s="116"/>
      <c r="AA100" s="102"/>
      <c r="AB100" s="96">
        <f t="shared" si="7"/>
        <v>0</v>
      </c>
      <c r="AC100" s="103"/>
      <c r="AD100" s="211"/>
      <c r="AE100" s="89"/>
      <c r="AF100" s="278"/>
    </row>
    <row r="101" spans="1:32" s="7" customFormat="1" ht="76.5" x14ac:dyDescent="1.1000000000000001">
      <c r="A101" s="289" t="s">
        <v>151</v>
      </c>
      <c r="B101" s="289"/>
      <c r="C101" s="289"/>
      <c r="D101" s="289"/>
      <c r="E101" s="289"/>
      <c r="F101" s="289"/>
      <c r="G101" s="289"/>
      <c r="H101" s="289"/>
      <c r="I101" s="289"/>
      <c r="J101" s="289"/>
      <c r="K101" s="289"/>
      <c r="L101" s="289"/>
      <c r="M101" s="289"/>
      <c r="N101" s="289"/>
      <c r="O101" s="289"/>
      <c r="P101" s="289"/>
      <c r="Q101" s="289"/>
      <c r="R101" s="289"/>
      <c r="S101" s="289"/>
      <c r="T101" s="289"/>
      <c r="U101" s="289"/>
      <c r="V101" s="289"/>
      <c r="W101" s="289"/>
      <c r="X101" s="289"/>
      <c r="Y101" s="289"/>
      <c r="Z101" s="289"/>
      <c r="AA101" s="289"/>
      <c r="AB101" s="289"/>
      <c r="AC101" s="289"/>
      <c r="AD101" s="289"/>
      <c r="AE101" s="289"/>
      <c r="AF101" s="289"/>
    </row>
    <row r="102" spans="1:32" s="8" customFormat="1" ht="58.5" customHeight="1" x14ac:dyDescent="1.05">
      <c r="A102" s="215" t="s">
        <v>49</v>
      </c>
      <c r="B102" s="215" t="s">
        <v>538</v>
      </c>
      <c r="C102" s="221" t="s">
        <v>505</v>
      </c>
      <c r="D102" s="220" t="s">
        <v>4</v>
      </c>
      <c r="E102" s="207"/>
      <c r="F102" s="206" t="s">
        <v>5</v>
      </c>
      <c r="G102" s="207"/>
      <c r="H102" s="206" t="s">
        <v>6</v>
      </c>
      <c r="I102" s="207"/>
      <c r="J102" s="206" t="s">
        <v>7</v>
      </c>
      <c r="K102" s="207"/>
      <c r="L102" s="206" t="s">
        <v>8</v>
      </c>
      <c r="M102" s="207"/>
      <c r="N102" s="206" t="s">
        <v>9</v>
      </c>
      <c r="O102" s="207"/>
      <c r="P102" s="206" t="s">
        <v>10</v>
      </c>
      <c r="Q102" s="207"/>
      <c r="R102" s="206" t="s">
        <v>11</v>
      </c>
      <c r="S102" s="207"/>
      <c r="T102" s="206" t="s">
        <v>12</v>
      </c>
      <c r="U102" s="207"/>
      <c r="V102" s="206" t="s">
        <v>28</v>
      </c>
      <c r="W102" s="207"/>
      <c r="X102" s="206" t="s">
        <v>29</v>
      </c>
      <c r="Y102" s="207"/>
      <c r="Z102" s="206" t="s">
        <v>13</v>
      </c>
      <c r="AA102" s="207"/>
      <c r="AB102" s="208" t="s">
        <v>24</v>
      </c>
      <c r="AC102" s="210" t="s">
        <v>572</v>
      </c>
      <c r="AD102" s="210" t="s">
        <v>578</v>
      </c>
      <c r="AE102" s="205" t="s">
        <v>579</v>
      </c>
      <c r="AF102" s="205" t="s">
        <v>579</v>
      </c>
    </row>
    <row r="103" spans="1:32" s="8" customFormat="1" ht="58.5" customHeight="1" x14ac:dyDescent="1.05">
      <c r="A103" s="216"/>
      <c r="B103" s="216"/>
      <c r="C103" s="222"/>
      <c r="D103" s="84" t="s">
        <v>14</v>
      </c>
      <c r="E103" s="84" t="s">
        <v>15</v>
      </c>
      <c r="F103" s="84" t="s">
        <v>14</v>
      </c>
      <c r="G103" s="84" t="s">
        <v>15</v>
      </c>
      <c r="H103" s="84" t="s">
        <v>14</v>
      </c>
      <c r="I103" s="84" t="s">
        <v>15</v>
      </c>
      <c r="J103" s="84" t="s">
        <v>14</v>
      </c>
      <c r="K103" s="84" t="s">
        <v>15</v>
      </c>
      <c r="L103" s="83" t="s">
        <v>14</v>
      </c>
      <c r="M103" s="84" t="s">
        <v>15</v>
      </c>
      <c r="N103" s="83" t="s">
        <v>14</v>
      </c>
      <c r="O103" s="84" t="s">
        <v>15</v>
      </c>
      <c r="P103" s="83" t="s">
        <v>14</v>
      </c>
      <c r="Q103" s="84" t="s">
        <v>15</v>
      </c>
      <c r="R103" s="83" t="s">
        <v>14</v>
      </c>
      <c r="S103" s="84" t="s">
        <v>15</v>
      </c>
      <c r="T103" s="83" t="s">
        <v>14</v>
      </c>
      <c r="U103" s="84" t="s">
        <v>15</v>
      </c>
      <c r="V103" s="83" t="s">
        <v>14</v>
      </c>
      <c r="W103" s="84" t="s">
        <v>15</v>
      </c>
      <c r="X103" s="83" t="s">
        <v>14</v>
      </c>
      <c r="Y103" s="84" t="s">
        <v>15</v>
      </c>
      <c r="Z103" s="83" t="s">
        <v>14</v>
      </c>
      <c r="AA103" s="84" t="s">
        <v>15</v>
      </c>
      <c r="AB103" s="209"/>
      <c r="AC103" s="210"/>
      <c r="AD103" s="210"/>
      <c r="AE103" s="205"/>
      <c r="AF103" s="205"/>
    </row>
    <row r="104" spans="1:32" s="9" customFormat="1" ht="78.95" customHeight="1" x14ac:dyDescent="0.95">
      <c r="A104" s="229" t="s">
        <v>44</v>
      </c>
      <c r="B104" s="85" t="s">
        <v>229</v>
      </c>
      <c r="C104" s="86" t="s">
        <v>231</v>
      </c>
      <c r="D104" s="118"/>
      <c r="E104" s="118"/>
      <c r="F104" s="118"/>
      <c r="G104" s="118"/>
      <c r="H104" s="118"/>
      <c r="I104" s="118"/>
      <c r="J104" s="87"/>
      <c r="K104" s="87"/>
      <c r="L104" s="87"/>
      <c r="M104" s="87"/>
      <c r="N104" s="87"/>
      <c r="O104" s="87"/>
      <c r="P104" s="87"/>
      <c r="Q104" s="87"/>
      <c r="R104" s="87"/>
      <c r="S104" s="87"/>
      <c r="T104" s="87"/>
      <c r="U104" s="87"/>
      <c r="V104" s="87"/>
      <c r="W104" s="87"/>
      <c r="X104" s="87"/>
      <c r="Y104" s="87"/>
      <c r="Z104" s="87"/>
      <c r="AA104" s="87"/>
      <c r="AB104" s="88">
        <f>SUM(D104:AA104)</f>
        <v>0</v>
      </c>
      <c r="AC104" s="240" t="str">
        <f>CONCATENATE(IF(D105&gt;D104," * F05-02 for Age "&amp;D6&amp;" "&amp;D7&amp;" is more than F05-01"&amp;CHAR(10),""),IF(E105&gt;E104," * F05-02 for Age "&amp;D6&amp;" "&amp;E7&amp;" is more than F05-01"&amp;CHAR(10),""),IF(F105&gt;F104," * F05-02 for Age "&amp;F6&amp;" "&amp;F7&amp;" is more than F05-01"&amp;CHAR(10),""),IF(G105&gt;G104," * F05-02 for Age "&amp;F6&amp;" "&amp;G7&amp;" is more than F05-01"&amp;CHAR(10),""),IF(H105&gt;H104," * F05-02 for Age "&amp;H6&amp;" "&amp;H7&amp;" is more than F05-01"&amp;CHAR(10),""),IF(I105&gt;I104," * F05-02 for Age "&amp;H6&amp;" "&amp;I7&amp;" is more than F05-01"&amp;CHAR(10),""),IF(J105&gt;J104," * F05-02 for Age "&amp;J6&amp;" "&amp;J7&amp;" is more than F05-01"&amp;CHAR(10),""),IF(K105&gt;K104," * F05-02 for Age "&amp;J6&amp;" "&amp;K7&amp;" is more than F05-01"&amp;CHAR(10),""),IF(L105&gt;L104," * F05-02 for Age "&amp;L6&amp;" "&amp;L7&amp;" is more than F05-01"&amp;CHAR(10),""),IF(M105&gt;M104," * F05-02 for Age "&amp;L6&amp;" "&amp;M7&amp;" is more than F05-01"&amp;CHAR(10),""),IF(N105&gt;N104," * F05-02 for Age "&amp;N6&amp;" "&amp;N7&amp;" is more than F05-01"&amp;CHAR(10),""),IF(O105&gt;O104," * F05-02 for Age "&amp;N6&amp;" "&amp;O7&amp;" is more than F05-01"&amp;CHAR(10),""),IF(P105&gt;P104," * F05-02 for Age "&amp;P6&amp;" "&amp;P7&amp;" is more than F05-01"&amp;CHAR(10),""),IF(Q105&gt;Q104," * F05-02 for Age "&amp;P6&amp;" "&amp;Q7&amp;" is more than F05-01"&amp;CHAR(10),""),IF(R105&gt;R104," * F05-02 for Age "&amp;R6&amp;" "&amp;R7&amp;" is more than F05-01"&amp;CHAR(10),""),IF(S105&gt;S104," * F05-02 for Age "&amp;R6&amp;" "&amp;S7&amp;" is more than F05-01"&amp;CHAR(10),""),IF(T105&gt;T104," * F05-02 for Age "&amp;T6&amp;" "&amp;T7&amp;" is more than F05-01"&amp;CHAR(10),""),IF(U105&gt;U104," * F05-02 for Age "&amp;T6&amp;" "&amp;U7&amp;" is more than F05-01"&amp;CHAR(10),""),IF(V105&gt;V104," * F05-02 for Age "&amp;V6&amp;" "&amp;V7&amp;" is more than F05-01"&amp;CHAR(10),""),IF(W105&gt;W104," * F05-02 for Age "&amp;V6&amp;" "&amp;W7&amp;" is more than F05-01"&amp;CHAR(10),""),IF(X105&gt;X104," * F05-02 for Age "&amp;X6&amp;" "&amp;X7&amp;" is more than F05-01"&amp;CHAR(10),""),IF(Y105&gt;Y104," * F05-02 for Age "&amp;X6&amp;" "&amp;Y7&amp;" is more than F05-01"&amp;CHAR(10),""),IF(Z105&gt;Z104," * F05-02 for Age "&amp;Z6&amp;" "&amp;Z7&amp;" is more than F05-01"&amp;CHAR(10),""),IF(AA105&gt;AA104," * F05-02 for Age "&amp;Z6&amp;" "&amp;AA7&amp;" is more than F05-01"&amp;CHAR(10),""),IF(AB105&gt;AB104," * Total F05-02 is more than Total F05-01"&amp;CHAR(10),""))</f>
        <v/>
      </c>
      <c r="AD104" s="211" t="str">
        <f>CONCATENATE(AC104,AC106,AC107,AC108,AC109,AC111,AC113,AC115,AC117,AC118)</f>
        <v/>
      </c>
      <c r="AE104" s="89"/>
      <c r="AF104" s="278" t="str">
        <f>CONCATENATE(AE104,AE105,AE106,AE107,AE108,AE109,AE110,AE111,AE112,AE113,AE114,AE115,AE116,AE117,AE118)</f>
        <v/>
      </c>
    </row>
    <row r="105" spans="1:32" s="9" customFormat="1" ht="78.95" customHeight="1" x14ac:dyDescent="0.95">
      <c r="A105" s="230"/>
      <c r="B105" s="85" t="s">
        <v>672</v>
      </c>
      <c r="C105" s="86" t="s">
        <v>230</v>
      </c>
      <c r="D105" s="118"/>
      <c r="E105" s="118"/>
      <c r="F105" s="118"/>
      <c r="G105" s="118"/>
      <c r="H105" s="118"/>
      <c r="I105" s="118"/>
      <c r="J105" s="87"/>
      <c r="K105" s="87"/>
      <c r="L105" s="87"/>
      <c r="M105" s="87"/>
      <c r="N105" s="87"/>
      <c r="O105" s="87"/>
      <c r="P105" s="87"/>
      <c r="Q105" s="87"/>
      <c r="R105" s="87"/>
      <c r="S105" s="87"/>
      <c r="T105" s="87"/>
      <c r="U105" s="87"/>
      <c r="V105" s="87"/>
      <c r="W105" s="87"/>
      <c r="X105" s="87"/>
      <c r="Y105" s="87"/>
      <c r="Z105" s="87"/>
      <c r="AA105" s="87"/>
      <c r="AB105" s="88">
        <f t="shared" ref="AB105:AB118" si="8">SUM(D105:AA105)</f>
        <v>0</v>
      </c>
      <c r="AC105" s="241"/>
      <c r="AD105" s="211"/>
      <c r="AE105" s="89"/>
      <c r="AF105" s="278"/>
    </row>
    <row r="106" spans="1:32" s="9" customFormat="1" ht="78.95" customHeight="1" x14ac:dyDescent="0.95">
      <c r="A106" s="229" t="s">
        <v>45</v>
      </c>
      <c r="B106" s="85" t="s">
        <v>673</v>
      </c>
      <c r="C106" s="86" t="s">
        <v>322</v>
      </c>
      <c r="D106" s="118"/>
      <c r="E106" s="118"/>
      <c r="F106" s="118"/>
      <c r="G106" s="118"/>
      <c r="H106" s="118"/>
      <c r="I106" s="118"/>
      <c r="J106" s="87"/>
      <c r="K106" s="87"/>
      <c r="L106" s="87"/>
      <c r="M106" s="87"/>
      <c r="N106" s="87"/>
      <c r="O106" s="87"/>
      <c r="P106" s="87"/>
      <c r="Q106" s="87"/>
      <c r="R106" s="87"/>
      <c r="S106" s="87"/>
      <c r="T106" s="87"/>
      <c r="U106" s="87"/>
      <c r="V106" s="87"/>
      <c r="W106" s="87"/>
      <c r="X106" s="87"/>
      <c r="Y106" s="87"/>
      <c r="Z106" s="87"/>
      <c r="AA106" s="87"/>
      <c r="AB106" s="88">
        <f t="shared" si="8"/>
        <v>0</v>
      </c>
      <c r="AC106" s="99" t="str">
        <f>CONCATENATE(IF(D107&gt;D106," * F05-04 for Age "&amp;D6&amp;" "&amp;D7&amp;" is more than F05-03"&amp;CHAR(10),""),IF(E107&gt;E106," * F05-04 for Age "&amp;D6&amp;" "&amp;E7&amp;" is more than F05-03"&amp;CHAR(10),""),IF(F107&gt;F106," * F05-04 for Age "&amp;F6&amp;" "&amp;F7&amp;" is more than F05-03"&amp;CHAR(10),""),IF(G107&gt;G106," * F05-04 for Age "&amp;F6&amp;" "&amp;G7&amp;" is more than F05-03"&amp;CHAR(10),""),IF(H107&gt;H106," * F05-04 for Age "&amp;H6&amp;" "&amp;H7&amp;" is more than F05-03"&amp;CHAR(10),""),IF(I107&gt;I106," * F05-04 for Age "&amp;H6&amp;" "&amp;I7&amp;" is more than F05-03"&amp;CHAR(10),""),IF(J107&gt;J106," * F05-04 for Age "&amp;J6&amp;" "&amp;J7&amp;" is more than F05-03"&amp;CHAR(10),""),IF(K107&gt;K106," * F05-04 for Age "&amp;J6&amp;" "&amp;K7&amp;" is more than F05-03"&amp;CHAR(10),""),IF(L107&gt;L106," * F05-04 for Age "&amp;L6&amp;" "&amp;L7&amp;" is more than F05-03"&amp;CHAR(10),""),IF(M107&gt;M106," * F05-04 for Age "&amp;L6&amp;" "&amp;M7&amp;" is more than F05-03"&amp;CHAR(10),""),IF(N107&gt;N106," * F05-04 for Age "&amp;N6&amp;" "&amp;N7&amp;" is more than F05-03"&amp;CHAR(10),""),IF(O107&gt;O106," * F05-04 for Age "&amp;N6&amp;" "&amp;O7&amp;" is more than F05-03"&amp;CHAR(10),""),IF(P107&gt;P106," * F05-04 for Age "&amp;P6&amp;" "&amp;P7&amp;" is more than F05-03"&amp;CHAR(10),""),IF(Q107&gt;Q106," * F05-04 for Age "&amp;P6&amp;" "&amp;Q7&amp;" is more than F05-03"&amp;CHAR(10),""),IF(R107&gt;R106," * F05-04 for Age "&amp;R6&amp;" "&amp;R7&amp;" is more than F05-03"&amp;CHAR(10),""),IF(S107&gt;S106," * F05-04 for Age "&amp;R6&amp;" "&amp;S7&amp;" is more than F05-03"&amp;CHAR(10),""),IF(T107&gt;T106," * F05-04 for Age "&amp;T6&amp;" "&amp;T7&amp;" is more than F05-03"&amp;CHAR(10),""),IF(U107&gt;U106," * F05-04 for Age "&amp;T6&amp;" "&amp;U7&amp;" is more than F05-03"&amp;CHAR(10),""),IF(V107&gt;V106," * F05-04 for Age "&amp;V6&amp;" "&amp;V7&amp;" is more than F05-03"&amp;CHAR(10),""),IF(W107&gt;W106," * F05-04 for Age "&amp;V6&amp;" "&amp;W7&amp;" is more than F05-03"&amp;CHAR(10),""),IF(X107&gt;X106," * F05-04 for Age "&amp;X6&amp;" "&amp;X7&amp;" is more than F05-03"&amp;CHAR(10),""),IF(Y107&gt;Y106," * F05-04 for Age "&amp;X6&amp;" "&amp;Y7&amp;" is more than F05-03"&amp;CHAR(10),""),IF(Z107&gt;Z106," * F05-04 for Age "&amp;Z6&amp;" "&amp;Z7&amp;" is more than F05-03"&amp;CHAR(10),""),IF(AA107&gt;AA106," * F05-04 for Age "&amp;Z6&amp;" "&amp;AA7&amp;" is more than F05-03"&amp;CHAR(10),""),IF(AB107&gt;AB106," * Total F05-04 is more than Total F05-03"&amp;CHAR(10),""))</f>
        <v/>
      </c>
      <c r="AD106" s="211"/>
      <c r="AE106" s="89"/>
      <c r="AF106" s="278"/>
    </row>
    <row r="107" spans="1:32" s="9" customFormat="1" ht="78.95" customHeight="1" x14ac:dyDescent="0.95">
      <c r="A107" s="230"/>
      <c r="B107" s="85" t="s">
        <v>325</v>
      </c>
      <c r="C107" s="86" t="s">
        <v>327</v>
      </c>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8">
        <f t="shared" si="8"/>
        <v>0</v>
      </c>
      <c r="AC107" s="99"/>
      <c r="AD107" s="211"/>
      <c r="AE107" s="89"/>
      <c r="AF107" s="278"/>
    </row>
    <row r="108" spans="1:32" s="11" customFormat="1" ht="78.95" customHeight="1" x14ac:dyDescent="0.95">
      <c r="A108" s="227" t="s">
        <v>34</v>
      </c>
      <c r="B108" s="112" t="s">
        <v>674</v>
      </c>
      <c r="C108" s="86" t="s">
        <v>328</v>
      </c>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c r="AB108" s="88">
        <f t="shared" si="8"/>
        <v>0</v>
      </c>
      <c r="AC108" s="99" t="str">
        <f>CONCATENATE(IF(D109&gt;D108," * F05-06 for Age "&amp;D6&amp;" "&amp;D7&amp;" is more than F05-05"&amp;CHAR(10),""),IF(E109&gt;E108," * F05-06 for Age "&amp;D6&amp;" "&amp;E7&amp;" is more than F05-05"&amp;CHAR(10),""),IF(F109&gt;F108," * F05-06 for Age "&amp;F6&amp;" "&amp;F7&amp;" is more than F05-05"&amp;CHAR(10),""),IF(G109&gt;G108," * F05-06 for Age "&amp;F6&amp;" "&amp;G7&amp;" is more than F05-05"&amp;CHAR(10),""),IF(H109&gt;H108," * F05-06 for Age "&amp;H6&amp;" "&amp;H7&amp;" is more than F05-05"&amp;CHAR(10),""),IF(I109&gt;I108," * F05-06 for Age "&amp;H6&amp;" "&amp;I7&amp;" is more than F05-05"&amp;CHAR(10),""),IF(J109&gt;J108," * F05-06 for Age "&amp;J6&amp;" "&amp;J7&amp;" is more than F05-05"&amp;CHAR(10),""),IF(K109&gt;K108," * F05-06 for Age "&amp;J6&amp;" "&amp;K7&amp;" is more than F05-05"&amp;CHAR(10),""),IF(L109&gt;L108," * F05-06 for Age "&amp;L6&amp;" "&amp;L7&amp;" is more than F05-05"&amp;CHAR(10),""),IF(M109&gt;M108," * F05-06 for Age "&amp;L6&amp;" "&amp;M7&amp;" is more than F05-05"&amp;CHAR(10),""),IF(N109&gt;N108," * F05-06 for Age "&amp;N6&amp;" "&amp;N7&amp;" is more than F05-05"&amp;CHAR(10),""),IF(O109&gt;O108," * F05-06 for Age "&amp;N6&amp;" "&amp;O7&amp;" is more than F05-05"&amp;CHAR(10),""),IF(P109&gt;P108," * F05-06 for Age "&amp;P6&amp;" "&amp;P7&amp;" is more than F05-05"&amp;CHAR(10),""),IF(Q109&gt;Q108," * F05-06 for Age "&amp;P6&amp;" "&amp;Q7&amp;" is more than F05-05"&amp;CHAR(10),""),IF(R109&gt;R108," * F05-06 for Age "&amp;R6&amp;" "&amp;R7&amp;" is more than F05-05"&amp;CHAR(10),""),IF(S109&gt;S108," * F05-06 for Age "&amp;R6&amp;" "&amp;S7&amp;" is more than F05-05"&amp;CHAR(10),""),IF(T109&gt;T108," * F05-06 for Age "&amp;T6&amp;" "&amp;T7&amp;" is more than F05-05"&amp;CHAR(10),""),IF(U109&gt;U108," * F05-06 for Age "&amp;T6&amp;" "&amp;U7&amp;" is more than F05-05"&amp;CHAR(10),""),IF(V109&gt;V108," * F05-06 for Age "&amp;V6&amp;" "&amp;V7&amp;" is more than F05-05"&amp;CHAR(10),""),IF(W109&gt;W108," * F05-06 for Age "&amp;V6&amp;" "&amp;W7&amp;" is more than F05-05"&amp;CHAR(10),""),IF(X109&gt;X108," * F05-06 for Age "&amp;X6&amp;" "&amp;X7&amp;" is more than F05-05"&amp;CHAR(10),""),IF(Y109&gt;Y108," * F05-06 for Age "&amp;X6&amp;" "&amp;Y7&amp;" is more than F05-05"&amp;CHAR(10),""),IF(Z109&gt;Z108," * F05-06 for Age "&amp;Z6&amp;" "&amp;Z7&amp;" is more than F05-05"&amp;CHAR(10),""),IF(AA109&gt;AA108," * F05-06 for Age "&amp;Z6&amp;" "&amp;AA7&amp;" is more than F05-05"&amp;CHAR(10),""),IF(AB109&gt;AB108," * Total F05-06 is more than Total F05-05"&amp;CHAR(10),""))</f>
        <v/>
      </c>
      <c r="AD108" s="211"/>
      <c r="AE108" s="89"/>
      <c r="AF108" s="278"/>
    </row>
    <row r="109" spans="1:32" s="11" customFormat="1" ht="78.95" customHeight="1" x14ac:dyDescent="0.95">
      <c r="A109" s="228"/>
      <c r="B109" s="112" t="s">
        <v>524</v>
      </c>
      <c r="C109" s="86" t="s">
        <v>329</v>
      </c>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c r="AB109" s="88">
        <f t="shared" si="8"/>
        <v>0</v>
      </c>
      <c r="AC109" s="240" t="str">
        <f>CONCATENATE(IF(D110&gt;D109," * F05-07 for Age "&amp;D6&amp;" "&amp;D7&amp;" is more than F05-06"&amp;CHAR(10),""),IF(E110&gt;E109," * F05-07 for Age "&amp;D6&amp;" "&amp;E7&amp;" is more than F05-06"&amp;CHAR(10),""),IF(F110&gt;F109," * F05-07 for Age "&amp;F6&amp;" "&amp;F7&amp;" is more than F05-06"&amp;CHAR(10),""),IF(G110&gt;G109," * F05-07 for Age "&amp;F6&amp;" "&amp;G7&amp;" is more than F05-06"&amp;CHAR(10),""),IF(H110&gt;H109," * F05-07 for Age "&amp;H6&amp;" "&amp;H7&amp;" is more than F05-06"&amp;CHAR(10),""),IF(I110&gt;I109," * F05-07 for Age "&amp;H6&amp;" "&amp;I7&amp;" is more than F05-06"&amp;CHAR(10),""),IF(J110&gt;J109," * F05-07 for Age "&amp;J6&amp;" "&amp;J7&amp;" is more than F05-06"&amp;CHAR(10),""),IF(K110&gt;K109," * F05-07 for Age "&amp;J6&amp;" "&amp;K7&amp;" is more than F05-06"&amp;CHAR(10),""),IF(L110&gt;L109," * F05-07 for Age "&amp;L6&amp;" "&amp;L7&amp;" is more than F05-06"&amp;CHAR(10),""),IF(M110&gt;M109," * F05-07 for Age "&amp;L6&amp;" "&amp;M7&amp;" is more than F05-06"&amp;CHAR(10),""),IF(N110&gt;N109," * F05-07 for Age "&amp;N6&amp;" "&amp;N7&amp;" is more than F05-06"&amp;CHAR(10),""),IF(O110&gt;O109," * F05-07 for Age "&amp;N6&amp;" "&amp;O7&amp;" is more than F05-06"&amp;CHAR(10),""),IF(P110&gt;P109," * F05-07 for Age "&amp;P6&amp;" "&amp;P7&amp;" is more than F05-06"&amp;CHAR(10),""),IF(Q110&gt;Q109," * F05-07 for Age "&amp;P6&amp;" "&amp;Q7&amp;" is more than F05-06"&amp;CHAR(10),""),IF(R110&gt;R109," * F05-07 for Age "&amp;R6&amp;" "&amp;R7&amp;" is more than F05-06"&amp;CHAR(10),""),IF(S110&gt;S109," * F05-07 for Age "&amp;R6&amp;" "&amp;S7&amp;" is more than F05-06"&amp;CHAR(10),""),IF(T110&gt;T109," * F05-07 for Age "&amp;T6&amp;" "&amp;T7&amp;" is more than F05-06"&amp;CHAR(10),""),IF(U110&gt;U109," * F05-07 for Age "&amp;T6&amp;" "&amp;U7&amp;" is more than F05-06"&amp;CHAR(10),""),IF(V110&gt;V109," * F05-07 for Age "&amp;V6&amp;" "&amp;V7&amp;" is more than F05-06"&amp;CHAR(10),""),IF(W110&gt;W109," * F05-07 for Age "&amp;V6&amp;" "&amp;W7&amp;" is more than F05-06"&amp;CHAR(10),""),IF(X110&gt;X109," * F05-07 for Age "&amp;X6&amp;" "&amp;X7&amp;" is more than F05-06"&amp;CHAR(10),""),IF(Y110&gt;Y109," * F05-07 for Age "&amp;X6&amp;" "&amp;Y7&amp;" is more than F05-06"&amp;CHAR(10),""),IF(Z110&gt;Z109," * F05-07 for Age "&amp;Z6&amp;" "&amp;Z7&amp;" is more than F05-06"&amp;CHAR(10),""),IF(AA110&gt;AA109," * F05-07 for Age "&amp;Z6&amp;" "&amp;AA7&amp;" is more than F05-06"&amp;CHAR(10),""),IF(AB110&gt;AB109," * Total F05-07 is more than Total F05-06"&amp;CHAR(10),""))</f>
        <v/>
      </c>
      <c r="AD109" s="211"/>
      <c r="AE109" s="89"/>
      <c r="AF109" s="278"/>
    </row>
    <row r="110" spans="1:32" s="11" customFormat="1" ht="78.599999999999994" customHeight="1" x14ac:dyDescent="0.95">
      <c r="A110" s="228"/>
      <c r="B110" s="112" t="s">
        <v>675</v>
      </c>
      <c r="C110" s="86" t="s">
        <v>330</v>
      </c>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c r="AB110" s="88">
        <f t="shared" si="8"/>
        <v>0</v>
      </c>
      <c r="AC110" s="241"/>
      <c r="AD110" s="211"/>
      <c r="AE110" s="89"/>
      <c r="AF110" s="278"/>
    </row>
    <row r="111" spans="1:32" s="11" customFormat="1" ht="78.95" customHeight="1" x14ac:dyDescent="0.95">
      <c r="A111" s="228"/>
      <c r="B111" s="112" t="s">
        <v>525</v>
      </c>
      <c r="C111" s="86" t="s">
        <v>331</v>
      </c>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88">
        <f t="shared" si="8"/>
        <v>0</v>
      </c>
      <c r="AC111" s="240" t="str">
        <f>CONCATENATE(IF(D112&gt;D111," * F05-09 for Age "&amp;D6&amp;" "&amp;D7&amp;" is more than F05-08"&amp;CHAR(10),""),IF(E112&gt;E111," * F05-09 for Age "&amp;D6&amp;" "&amp;E7&amp;" is more than F05-08"&amp;CHAR(10),""),IF(F112&gt;F111," * F05-09 for Age "&amp;F6&amp;" "&amp;F7&amp;" is more than F05-08"&amp;CHAR(10),""),IF(G112&gt;G111," * F05-09 for Age "&amp;F6&amp;" "&amp;G7&amp;" is more than F05-08"&amp;CHAR(10),""),IF(H112&gt;H111," * F05-09 for Age "&amp;H6&amp;" "&amp;H7&amp;" is more than F05-08"&amp;CHAR(10),""),IF(I112&gt;I111," * F05-09 for Age "&amp;H6&amp;" "&amp;I7&amp;" is more than F05-08"&amp;CHAR(10),""),IF(J112&gt;J111," * F05-09 for Age "&amp;J6&amp;" "&amp;J7&amp;" is more than F05-08"&amp;CHAR(10),""),IF(K112&gt;K111," * F05-09 for Age "&amp;J6&amp;" "&amp;K7&amp;" is more than F05-08"&amp;CHAR(10),""),IF(L112&gt;L111," * F05-09 for Age "&amp;L6&amp;" "&amp;L7&amp;" is more than F05-08"&amp;CHAR(10),""),IF(M112&gt;M111," * F05-09 for Age "&amp;L6&amp;" "&amp;M7&amp;" is more than F05-08"&amp;CHAR(10),""),IF(N112&gt;N111," * F05-09 for Age "&amp;N6&amp;" "&amp;N7&amp;" is more than F05-08"&amp;CHAR(10),""),IF(O112&gt;O111," * F05-09 for Age "&amp;N6&amp;" "&amp;O7&amp;" is more than F05-08"&amp;CHAR(10),""),IF(P112&gt;P111," * F05-09 for Age "&amp;P6&amp;" "&amp;P7&amp;" is more than F05-08"&amp;CHAR(10),""),IF(Q112&gt;Q111," * F05-09 for Age "&amp;P6&amp;" "&amp;Q7&amp;" is more than F05-08"&amp;CHAR(10),""),IF(R112&gt;R111," * F05-09 for Age "&amp;R6&amp;" "&amp;R7&amp;" is more than F05-08"&amp;CHAR(10),""),IF(S112&gt;S111," * F05-09 for Age "&amp;R6&amp;" "&amp;S7&amp;" is more than F05-08"&amp;CHAR(10),""),IF(T112&gt;T111," * F05-09 for Age "&amp;T6&amp;" "&amp;T7&amp;" is more than F05-08"&amp;CHAR(10),""),IF(U112&gt;U111," * F05-09 for Age "&amp;T6&amp;" "&amp;U7&amp;" is more than F05-08"&amp;CHAR(10),""),IF(V112&gt;V111," * F05-09 for Age "&amp;V6&amp;" "&amp;V7&amp;" is more than F05-08"&amp;CHAR(10),""),IF(W112&gt;W111," * F05-09 for Age "&amp;V6&amp;" "&amp;W7&amp;" is more than F05-08"&amp;CHAR(10),""),IF(X112&gt;X111," * F05-09 for Age "&amp;X6&amp;" "&amp;X7&amp;" is more than F05-08"&amp;CHAR(10),""),IF(Y112&gt;Y111," * F05-09 for Age "&amp;X6&amp;" "&amp;Y7&amp;" is more than F05-08"&amp;CHAR(10),""),IF(Z112&gt;Z111," * F05-09 for Age "&amp;Z6&amp;" "&amp;Z7&amp;" is more than F05-08"&amp;CHAR(10),""),IF(AA112&gt;AA111," * F05-09 for Age "&amp;Z6&amp;" "&amp;AA7&amp;" is more than F05-08"&amp;CHAR(10),""),IF(AB112&gt;AB111," * Total F05-09 is more than Total F05-08"&amp;CHAR(10),""))</f>
        <v/>
      </c>
      <c r="AD111" s="211"/>
      <c r="AE111" s="89"/>
      <c r="AF111" s="278"/>
    </row>
    <row r="112" spans="1:32" s="11" customFormat="1" ht="78.95" customHeight="1" x14ac:dyDescent="0.95">
      <c r="A112" s="228"/>
      <c r="B112" s="112" t="s">
        <v>526</v>
      </c>
      <c r="C112" s="86" t="s">
        <v>332</v>
      </c>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88">
        <f t="shared" si="8"/>
        <v>0</v>
      </c>
      <c r="AC112" s="241"/>
      <c r="AD112" s="211"/>
      <c r="AE112" s="89"/>
      <c r="AF112" s="278"/>
    </row>
    <row r="113" spans="1:32" s="11" customFormat="1" ht="90" customHeight="1" x14ac:dyDescent="0.95">
      <c r="A113" s="228"/>
      <c r="B113" s="112" t="s">
        <v>676</v>
      </c>
      <c r="C113" s="86" t="s">
        <v>333</v>
      </c>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88">
        <f t="shared" si="8"/>
        <v>0</v>
      </c>
      <c r="AC113" s="240" t="str">
        <f>CONCATENATE(IF(D114&gt;D113," * F05-11 for Age "&amp;D6&amp;" "&amp;D7&amp;" is more than F05-10"&amp;CHAR(10),""),IF(E114&gt;E113," * F05-11 for Age "&amp;D6&amp;" "&amp;E7&amp;" is more than F05-10"&amp;CHAR(10),""),IF(F114&gt;F113," * F05-11 for Age "&amp;F6&amp;" "&amp;F7&amp;" is more than F05-10"&amp;CHAR(10),""),IF(G114&gt;G113," * F05-11 for Age "&amp;F6&amp;" "&amp;G7&amp;" is more than F05-10"&amp;CHAR(10),""),IF(H114&gt;H113," * F05-11 for Age "&amp;H6&amp;" "&amp;H7&amp;" is more than F05-10"&amp;CHAR(10),""),IF(I114&gt;I113," * F05-11 for Age "&amp;H6&amp;" "&amp;I7&amp;" is more than F05-10"&amp;CHAR(10),""),IF(J114&gt;J113," * F05-11 for Age "&amp;J6&amp;" "&amp;J7&amp;" is more than F05-10"&amp;CHAR(10),""),IF(K114&gt;K113," * F05-11 for Age "&amp;J6&amp;" "&amp;K7&amp;" is more than F05-10"&amp;CHAR(10),""),IF(L114&gt;L113," * F05-11 for Age "&amp;L6&amp;" "&amp;L7&amp;" is more than F05-10"&amp;CHAR(10),""),IF(M114&gt;M113," * F05-11 for Age "&amp;L6&amp;" "&amp;M7&amp;" is more than F05-10"&amp;CHAR(10),""),IF(N114&gt;N113," * F05-11 for Age "&amp;N6&amp;" "&amp;N7&amp;" is more than F05-10"&amp;CHAR(10),""),IF(O114&gt;O113," * F05-11 for Age "&amp;N6&amp;" "&amp;O7&amp;" is more than F05-10"&amp;CHAR(10),""),IF(P114&gt;P113," * F05-11 for Age "&amp;P6&amp;" "&amp;P7&amp;" is more than F05-10"&amp;CHAR(10),""),IF(Q114&gt;Q113," * F05-11 for Age "&amp;P6&amp;" "&amp;Q7&amp;" is more than F05-10"&amp;CHAR(10),""),IF(R114&gt;R113," * F05-11 for Age "&amp;R6&amp;" "&amp;R7&amp;" is more than F05-10"&amp;CHAR(10),""),IF(S114&gt;S113," * F05-11 for Age "&amp;R6&amp;" "&amp;S7&amp;" is more than F05-10"&amp;CHAR(10),""),IF(T114&gt;T113," * F05-11 for Age "&amp;T6&amp;" "&amp;T7&amp;" is more than F05-10"&amp;CHAR(10),""),IF(U114&gt;U113," * F05-11 for Age "&amp;T6&amp;" "&amp;U7&amp;" is more than F05-10"&amp;CHAR(10),""),IF(V114&gt;V113," * F05-11 for Age "&amp;V6&amp;" "&amp;V7&amp;" is more than F05-10"&amp;CHAR(10),""),IF(W114&gt;W113," * F05-11 for Age "&amp;V6&amp;" "&amp;W7&amp;" is more than F05-10"&amp;CHAR(10),""),IF(X114&gt;X113," * F05-11 for Age "&amp;X6&amp;" "&amp;X7&amp;" is more than F05-10"&amp;CHAR(10),""),IF(Y114&gt;Y113," * F05-11 for Age "&amp;X6&amp;" "&amp;Y7&amp;" is more than F05-10"&amp;CHAR(10),""),IF(Z114&gt;Z113," * F05-11 for Age "&amp;Z6&amp;" "&amp;Z7&amp;" is more than F05-10"&amp;CHAR(10),""),IF(AA114&gt;AA113," * F05-11 for Age "&amp;Z6&amp;" "&amp;AA7&amp;" is more than F05-10"&amp;CHAR(10),""),IF(AB114&gt;AB113," * Total F05-11 is more than Total F05-10"&amp;CHAR(10),""))</f>
        <v/>
      </c>
      <c r="AD113" s="211"/>
      <c r="AE113" s="89"/>
      <c r="AF113" s="278"/>
    </row>
    <row r="114" spans="1:32" s="11" customFormat="1" ht="90" customHeight="1" x14ac:dyDescent="0.95">
      <c r="A114" s="231"/>
      <c r="B114" s="112" t="s">
        <v>677</v>
      </c>
      <c r="C114" s="86" t="s">
        <v>334</v>
      </c>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c r="AB114" s="88">
        <f t="shared" si="8"/>
        <v>0</v>
      </c>
      <c r="AC114" s="241"/>
      <c r="AD114" s="211"/>
      <c r="AE114" s="89"/>
      <c r="AF114" s="278"/>
    </row>
    <row r="115" spans="1:32" s="11" customFormat="1" ht="83.45" customHeight="1" x14ac:dyDescent="0.95">
      <c r="A115" s="227" t="s">
        <v>131</v>
      </c>
      <c r="B115" s="112" t="s">
        <v>348</v>
      </c>
      <c r="C115" s="86" t="s">
        <v>335</v>
      </c>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88">
        <f t="shared" si="8"/>
        <v>0</v>
      </c>
      <c r="AC115" s="240" t="str">
        <f>CONCATENATE(IF(D116&gt;D115," * F05-13 for Age "&amp;D6&amp;" "&amp;D7&amp;" is more than F05-12"&amp;CHAR(10),""),IF(E116&gt;E115," * F05-13 for Age "&amp;D6&amp;" "&amp;E7&amp;" is more than F05-12"&amp;CHAR(10),""),IF(F116&gt;F115," * F05-13 for Age "&amp;F6&amp;" "&amp;F7&amp;" is more than F05-12"&amp;CHAR(10),""),IF(G116&gt;G115," * F05-13 for Age "&amp;F6&amp;" "&amp;G7&amp;" is more than F05-12"&amp;CHAR(10),""),IF(H116&gt;H115," * F05-13 for Age "&amp;H6&amp;" "&amp;H7&amp;" is more than F05-12"&amp;CHAR(10),""),IF(I116&gt;I115," * F05-13 for Age "&amp;H6&amp;" "&amp;I7&amp;" is more than F05-12"&amp;CHAR(10),""),IF(J116&gt;J115," * F05-13 for Age "&amp;J6&amp;" "&amp;J7&amp;" is more than F05-12"&amp;CHAR(10),""),IF(K116&gt;K115," * F05-13 for Age "&amp;J6&amp;" "&amp;K7&amp;" is more than F05-12"&amp;CHAR(10),""),IF(L116&gt;L115," * F05-13 for Age "&amp;L6&amp;" "&amp;L7&amp;" is more than F05-12"&amp;CHAR(10),""),IF(M116&gt;M115," * F05-13 for Age "&amp;L6&amp;" "&amp;M7&amp;" is more than F05-12"&amp;CHAR(10),""),IF(N116&gt;N115," * F05-13 for Age "&amp;N6&amp;" "&amp;N7&amp;" is more than F05-12"&amp;CHAR(10),""),IF(O116&gt;O115," * F05-13 for Age "&amp;N6&amp;" "&amp;O7&amp;" is more than F05-12"&amp;CHAR(10),""),IF(P116&gt;P115," * F05-13 for Age "&amp;P6&amp;" "&amp;P7&amp;" is more than F05-12"&amp;CHAR(10),""),IF(Q116&gt;Q115," * F05-13 for Age "&amp;P6&amp;" "&amp;Q7&amp;" is more than F05-12"&amp;CHAR(10),""),IF(R116&gt;R115," * F05-13 for Age "&amp;R6&amp;" "&amp;R7&amp;" is more than F05-12"&amp;CHAR(10),""),IF(S116&gt;S115," * F05-13 for Age "&amp;R6&amp;" "&amp;S7&amp;" is more than F05-12"&amp;CHAR(10),""),IF(T116&gt;T115," * F05-13 for Age "&amp;T6&amp;" "&amp;T7&amp;" is more than F05-12"&amp;CHAR(10),""),IF(U116&gt;U115," * F05-13 for Age "&amp;T6&amp;" "&amp;U7&amp;" is more than F05-12"&amp;CHAR(10),""),IF(V116&gt;V115," * F05-13 for Age "&amp;V6&amp;" "&amp;V7&amp;" is more than F05-12"&amp;CHAR(10),""),IF(W116&gt;W115," * F05-13 for Age "&amp;V6&amp;" "&amp;W7&amp;" is more than F05-12"&amp;CHAR(10),""),IF(X116&gt;X115," * F05-13 for Age "&amp;X6&amp;" "&amp;X7&amp;" is more than F05-12"&amp;CHAR(10),""),IF(Y116&gt;Y115," * F05-13 for Age "&amp;X6&amp;" "&amp;Y7&amp;" is more than F05-12"&amp;CHAR(10),""),IF(Z116&gt;Z115," * F05-13 for Age "&amp;Z6&amp;" "&amp;Z7&amp;" is more than F05-12"&amp;CHAR(10),""),IF(AA116&gt;AA115," * F05-13 for Age "&amp;Z6&amp;" "&amp;AA7&amp;" is more than F05-12"&amp;CHAR(10),""),IF(AB116&gt;AB115," * Total F05-13 is more than Total F05-12"&amp;CHAR(10),""))</f>
        <v/>
      </c>
      <c r="AD115" s="211"/>
      <c r="AE115" s="89"/>
      <c r="AF115" s="278"/>
    </row>
    <row r="116" spans="1:32" s="11" customFormat="1" ht="73.5" customHeight="1" x14ac:dyDescent="0.95">
      <c r="A116" s="228"/>
      <c r="B116" s="112" t="s">
        <v>349</v>
      </c>
      <c r="C116" s="86" t="s">
        <v>336</v>
      </c>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88">
        <f t="shared" si="8"/>
        <v>0</v>
      </c>
      <c r="AC116" s="241"/>
      <c r="AD116" s="211"/>
      <c r="AE116" s="89"/>
      <c r="AF116" s="278"/>
    </row>
    <row r="117" spans="1:32" s="11" customFormat="1" ht="73.5" customHeight="1" x14ac:dyDescent="0.95">
      <c r="A117" s="228"/>
      <c r="B117" s="112" t="s">
        <v>678</v>
      </c>
      <c r="C117" s="86" t="s">
        <v>440</v>
      </c>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88">
        <f t="shared" si="8"/>
        <v>0</v>
      </c>
      <c r="AC117" s="99" t="str">
        <f>CONCATENATE(IF(D117&gt;D115," * F05-14 for Age "&amp;D6&amp;" "&amp;D7&amp;" is more than F05-12"&amp;CHAR(10),""),IF(E117&gt;E115," * F05-14 for Age "&amp;D6&amp;" "&amp;E7&amp;" is more than F05-12"&amp;CHAR(10),""),IF(F117&gt;F115," * F05-14 for Age "&amp;F6&amp;" "&amp;F7&amp;" is more than F05-12"&amp;CHAR(10),""),IF(G117&gt;G115," * F05-14 for Age "&amp;F6&amp;" "&amp;G7&amp;" is more than F05-12"&amp;CHAR(10),""),IF(H117&gt;H115," * F05-14 for Age "&amp;H6&amp;" "&amp;H7&amp;" is more than F05-12"&amp;CHAR(10),""),IF(I117&gt;I115," * F05-14 for Age "&amp;H6&amp;" "&amp;I7&amp;" is more than F05-12"&amp;CHAR(10),""),IF(J117&gt;J115," * F05-14 for Age "&amp;J6&amp;" "&amp;J7&amp;" is more than F05-12"&amp;CHAR(10),""),IF(K117&gt;K115," * F05-14 for Age "&amp;J6&amp;" "&amp;K7&amp;" is more than F05-12"&amp;CHAR(10),""),IF(L117&gt;L115," * F05-14 for Age "&amp;L6&amp;" "&amp;L7&amp;" is more than F05-12"&amp;CHAR(10),""),IF(M117&gt;M115," * F05-14 for Age "&amp;L6&amp;" "&amp;M7&amp;" is more than F05-12"&amp;CHAR(10),""),IF(N117&gt;N115," * F05-14 for Age "&amp;N6&amp;" "&amp;N7&amp;" is more than F05-12"&amp;CHAR(10),""),IF(O117&gt;O115," * F05-14 for Age "&amp;N6&amp;" "&amp;O7&amp;" is more than F05-12"&amp;CHAR(10),""),IF(P117&gt;P115," * F05-14 for Age "&amp;P6&amp;" "&amp;P7&amp;" is more than F05-12"&amp;CHAR(10),""),IF(Q117&gt;Q115," * F05-14 for Age "&amp;P6&amp;" "&amp;Q7&amp;" is more than F05-12"&amp;CHAR(10),""),IF(R117&gt;R115," * F05-14 for Age "&amp;R6&amp;" "&amp;R7&amp;" is more than F05-12"&amp;CHAR(10),""),IF(S117&gt;S115," * F05-14 for Age "&amp;R6&amp;" "&amp;S7&amp;" is more than F05-12"&amp;CHAR(10),""),IF(T117&gt;T115," * F05-14 for Age "&amp;T6&amp;" "&amp;T7&amp;" is more than F05-12"&amp;CHAR(10),""),IF(U117&gt;U115," * F05-14 for Age "&amp;T6&amp;" "&amp;U7&amp;" is more than F05-12"&amp;CHAR(10),""),IF(V117&gt;V115," * F05-14 for Age "&amp;V6&amp;" "&amp;V7&amp;" is more than F05-12"&amp;CHAR(10),""),IF(W117&gt;W115," * F05-14 for Age "&amp;V6&amp;" "&amp;W7&amp;" is more than F05-12"&amp;CHAR(10),""),IF(X117&gt;X115," * F05-14 for Age "&amp;X6&amp;" "&amp;X7&amp;" is more than F05-12"&amp;CHAR(10),""),IF(Y117&gt;Y115," * F05-14 for Age "&amp;X6&amp;" "&amp;Y7&amp;" is more than F05-12"&amp;CHAR(10),""),IF(Z117&gt;Z115," * F05-14 for Age "&amp;Z6&amp;" "&amp;Z7&amp;" is more than F05-12"&amp;CHAR(10),""),IF(AA117&gt;AA115," * F05-14 for Age "&amp;Z6&amp;" "&amp;AA7&amp;" is more than F05-12"&amp;CHAR(10),""),IF(AB117&gt;AB115," * Total F05-14 is more than Total F05-12"&amp;CHAR(10),""))</f>
        <v/>
      </c>
      <c r="AD117" s="211"/>
      <c r="AE117" s="89"/>
      <c r="AF117" s="278"/>
    </row>
    <row r="118" spans="1:32" s="11" customFormat="1" ht="73.5" customHeight="1" x14ac:dyDescent="0.95">
      <c r="A118" s="228"/>
      <c r="B118" s="114" t="s">
        <v>679</v>
      </c>
      <c r="C118" s="95" t="s">
        <v>441</v>
      </c>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96">
        <f t="shared" si="8"/>
        <v>0</v>
      </c>
      <c r="AC118" s="103" t="str">
        <f>CONCATENATE(IF(D118&gt;D115," * F05-12 for Age "&amp;D6&amp;" "&amp;D7&amp;" is more than F05-12"&amp;CHAR(10),""),IF(E118&gt;E115," * F05-12 for Age "&amp;D6&amp;" "&amp;E7&amp;" is more than F05-12"&amp;CHAR(10),""),IF(F118&gt;F115," * F05-12 for Age "&amp;F6&amp;" "&amp;F7&amp;" is more than F05-12"&amp;CHAR(10),""),IF(G118&gt;G115," * F05-12 for Age "&amp;F6&amp;" "&amp;G7&amp;" is more than F05-12"&amp;CHAR(10),""),IF(H118&gt;H115," * F05-12 for Age "&amp;H6&amp;" "&amp;H7&amp;" is more than F05-12"&amp;CHAR(10),""),IF(I118&gt;I115," * F05-12 for Age "&amp;H6&amp;" "&amp;I7&amp;" is more than F05-12"&amp;CHAR(10),""),IF(J118&gt;J115," * F05-12 for Age "&amp;J6&amp;" "&amp;J7&amp;" is more than F05-12"&amp;CHAR(10),""),IF(K118&gt;K115," * F05-12 for Age "&amp;J6&amp;" "&amp;K7&amp;" is more than F05-12"&amp;CHAR(10),""),IF(L118&gt;L115," * F05-12 for Age "&amp;L6&amp;" "&amp;L7&amp;" is more than F05-12"&amp;CHAR(10),""),IF(M118&gt;M115," * F05-12 for Age "&amp;L6&amp;" "&amp;M7&amp;" is more than F05-12"&amp;CHAR(10),""),IF(N118&gt;N115," * F05-12 for Age "&amp;N6&amp;" "&amp;N7&amp;" is more than F05-12"&amp;CHAR(10),""),IF(O118&gt;O115," * F05-12 for Age "&amp;N6&amp;" "&amp;O7&amp;" is more than F05-12"&amp;CHAR(10),""),IF(P118&gt;P115," * F05-12 for Age "&amp;P6&amp;" "&amp;P7&amp;" is more than F05-12"&amp;CHAR(10),""),IF(Q118&gt;Q115," * F05-12 for Age "&amp;P6&amp;" "&amp;Q7&amp;" is more than F05-12"&amp;CHAR(10),""),IF(R118&gt;R115," * F05-12 for Age "&amp;R6&amp;" "&amp;R7&amp;" is more than F05-12"&amp;CHAR(10),""),IF(S118&gt;S115," * F05-12 for Age "&amp;R6&amp;" "&amp;S7&amp;" is more than F05-12"&amp;CHAR(10),""),IF(T118&gt;T115," * F05-12 for Age "&amp;T6&amp;" "&amp;T7&amp;" is more than F05-12"&amp;CHAR(10),""),IF(U118&gt;U115," * F05-12 for Age "&amp;T6&amp;" "&amp;U7&amp;" is more than F05-12"&amp;CHAR(10),""),IF(V118&gt;V115," * F05-12 for Age "&amp;V6&amp;" "&amp;V7&amp;" is more than F05-12"&amp;CHAR(10),""),IF(W118&gt;W115," * F05-12 for Age "&amp;V6&amp;" "&amp;W7&amp;" is more than F05-12"&amp;CHAR(10),""),IF(X118&gt;X115," * F05-12 for Age "&amp;X6&amp;" "&amp;X7&amp;" is more than F05-12"&amp;CHAR(10),""),IF(Y118&gt;Y115," * F05-12 for Age "&amp;X6&amp;" "&amp;Y7&amp;" is more than F05-12"&amp;CHAR(10),""),IF(Z118&gt;Z115," * F05-12 for Age "&amp;Z6&amp;" "&amp;Z7&amp;" is more than F05-12"&amp;CHAR(10),""),IF(AA118&gt;AA115," * F05-12 for Age "&amp;Z6&amp;" "&amp;AA7&amp;" is more than F05-12"&amp;CHAR(10),""),IF(AB118&gt;AB115," * Total F05-12 is more than Total F05-12"&amp;CHAR(10),""))</f>
        <v/>
      </c>
      <c r="AD118" s="212"/>
      <c r="AE118" s="104"/>
      <c r="AF118" s="278"/>
    </row>
    <row r="119" spans="1:32" s="7" customFormat="1" ht="76.5" x14ac:dyDescent="1.1000000000000001">
      <c r="A119" s="289" t="s">
        <v>153</v>
      </c>
      <c r="B119" s="289"/>
      <c r="C119" s="289"/>
      <c r="D119" s="289"/>
      <c r="E119" s="289"/>
      <c r="F119" s="289"/>
      <c r="G119" s="289"/>
      <c r="H119" s="289"/>
      <c r="I119" s="289"/>
      <c r="J119" s="289"/>
      <c r="K119" s="289"/>
      <c r="L119" s="289"/>
      <c r="M119" s="289"/>
      <c r="N119" s="289"/>
      <c r="O119" s="289"/>
      <c r="P119" s="289"/>
      <c r="Q119" s="289"/>
      <c r="R119" s="289"/>
      <c r="S119" s="289"/>
      <c r="T119" s="289"/>
      <c r="U119" s="289"/>
      <c r="V119" s="289"/>
      <c r="W119" s="289"/>
      <c r="X119" s="289"/>
      <c r="Y119" s="289"/>
      <c r="Z119" s="289"/>
      <c r="AA119" s="289"/>
      <c r="AB119" s="289"/>
      <c r="AC119" s="289"/>
      <c r="AD119" s="289"/>
      <c r="AE119" s="289"/>
      <c r="AF119" s="289"/>
    </row>
    <row r="120" spans="1:32" s="8" customFormat="1" ht="58.5" customHeight="1" x14ac:dyDescent="1.05">
      <c r="A120" s="215" t="s">
        <v>49</v>
      </c>
      <c r="B120" s="215" t="s">
        <v>538</v>
      </c>
      <c r="C120" s="221" t="s">
        <v>505</v>
      </c>
      <c r="D120" s="220" t="s">
        <v>4</v>
      </c>
      <c r="E120" s="207"/>
      <c r="F120" s="206" t="s">
        <v>5</v>
      </c>
      <c r="G120" s="207"/>
      <c r="H120" s="206" t="s">
        <v>6</v>
      </c>
      <c r="I120" s="207"/>
      <c r="J120" s="206" t="s">
        <v>7</v>
      </c>
      <c r="K120" s="207"/>
      <c r="L120" s="206" t="s">
        <v>8</v>
      </c>
      <c r="M120" s="207"/>
      <c r="N120" s="206" t="s">
        <v>9</v>
      </c>
      <c r="O120" s="207"/>
      <c r="P120" s="206" t="s">
        <v>10</v>
      </c>
      <c r="Q120" s="207"/>
      <c r="R120" s="206" t="s">
        <v>11</v>
      </c>
      <c r="S120" s="207"/>
      <c r="T120" s="206" t="s">
        <v>12</v>
      </c>
      <c r="U120" s="207"/>
      <c r="V120" s="206" t="s">
        <v>28</v>
      </c>
      <c r="W120" s="207"/>
      <c r="X120" s="206" t="s">
        <v>29</v>
      </c>
      <c r="Y120" s="207"/>
      <c r="Z120" s="206" t="s">
        <v>13</v>
      </c>
      <c r="AA120" s="207"/>
      <c r="AB120" s="208" t="s">
        <v>24</v>
      </c>
      <c r="AC120" s="210" t="s">
        <v>572</v>
      </c>
      <c r="AD120" s="210" t="s">
        <v>578</v>
      </c>
      <c r="AE120" s="205" t="s">
        <v>579</v>
      </c>
      <c r="AF120" s="205" t="s">
        <v>579</v>
      </c>
    </row>
    <row r="121" spans="1:32" s="8" customFormat="1" ht="58.5" customHeight="1" x14ac:dyDescent="1.05">
      <c r="A121" s="216"/>
      <c r="B121" s="216"/>
      <c r="C121" s="222"/>
      <c r="D121" s="84" t="s">
        <v>14</v>
      </c>
      <c r="E121" s="84" t="s">
        <v>15</v>
      </c>
      <c r="F121" s="84" t="s">
        <v>14</v>
      </c>
      <c r="G121" s="84" t="s">
        <v>15</v>
      </c>
      <c r="H121" s="84" t="s">
        <v>14</v>
      </c>
      <c r="I121" s="84" t="s">
        <v>15</v>
      </c>
      <c r="J121" s="84" t="s">
        <v>14</v>
      </c>
      <c r="K121" s="84" t="s">
        <v>15</v>
      </c>
      <c r="L121" s="83" t="s">
        <v>14</v>
      </c>
      <c r="M121" s="84" t="s">
        <v>15</v>
      </c>
      <c r="N121" s="83" t="s">
        <v>14</v>
      </c>
      <c r="O121" s="84" t="s">
        <v>15</v>
      </c>
      <c r="P121" s="83" t="s">
        <v>14</v>
      </c>
      <c r="Q121" s="84" t="s">
        <v>15</v>
      </c>
      <c r="R121" s="83" t="s">
        <v>14</v>
      </c>
      <c r="S121" s="84" t="s">
        <v>15</v>
      </c>
      <c r="T121" s="83" t="s">
        <v>14</v>
      </c>
      <c r="U121" s="84" t="s">
        <v>15</v>
      </c>
      <c r="V121" s="83" t="s">
        <v>14</v>
      </c>
      <c r="W121" s="84" t="s">
        <v>15</v>
      </c>
      <c r="X121" s="83" t="s">
        <v>14</v>
      </c>
      <c r="Y121" s="84" t="s">
        <v>15</v>
      </c>
      <c r="Z121" s="83" t="s">
        <v>14</v>
      </c>
      <c r="AA121" s="84" t="s">
        <v>15</v>
      </c>
      <c r="AB121" s="209"/>
      <c r="AC121" s="210"/>
      <c r="AD121" s="210"/>
      <c r="AE121" s="205"/>
      <c r="AF121" s="205"/>
    </row>
    <row r="122" spans="1:32" s="9" customFormat="1" ht="79.5" customHeight="1" x14ac:dyDescent="0.95">
      <c r="A122" s="156" t="s">
        <v>135</v>
      </c>
      <c r="B122" s="85" t="s">
        <v>680</v>
      </c>
      <c r="C122" s="86" t="s">
        <v>560</v>
      </c>
      <c r="D122" s="129"/>
      <c r="E122" s="129"/>
      <c r="F122" s="129"/>
      <c r="G122" s="129"/>
      <c r="H122" s="129"/>
      <c r="I122" s="129"/>
      <c r="J122" s="93"/>
      <c r="K122" s="110"/>
      <c r="L122" s="93"/>
      <c r="M122" s="87"/>
      <c r="N122" s="93"/>
      <c r="O122" s="87"/>
      <c r="P122" s="93"/>
      <c r="Q122" s="87"/>
      <c r="R122" s="93"/>
      <c r="S122" s="87"/>
      <c r="T122" s="93"/>
      <c r="U122" s="87"/>
      <c r="V122" s="93"/>
      <c r="W122" s="87"/>
      <c r="X122" s="93"/>
      <c r="Y122" s="87"/>
      <c r="Z122" s="93"/>
      <c r="AA122" s="93"/>
      <c r="AB122" s="130">
        <f>SUM(D122:AA122)</f>
        <v>0</v>
      </c>
      <c r="AC122" s="99" t="str">
        <f>CONCATENATE(IF(D122&lt;SUM(D123,D124)," * Sum of (F06-02+F06-03) for Age "&amp;D6&amp;" "&amp;D7&amp;" is more than F06-01"&amp;CHAR(10),""),IF(E122&lt;SUM(E123,E124,E100)," * Sum of (F06-02+F06-03) for Age "&amp;D6&amp;" "&amp;E7&amp;" is more than F06-01"&amp;CHAR(10),""),IF(F122&lt;SUM(F123,F124)," * Sum of (F06-02+F06-03) for Age "&amp;F6&amp;" "&amp;F7&amp;" is more than F06-01"&amp;CHAR(10),""),IF(G122&lt;SUM(G123,G124,G100)," * Sum of (F06-02+F06-03) for Age "&amp;F6&amp;" "&amp;G7&amp;" is more than F06-01"&amp;CHAR(10),""),IF(H122&lt;SUM(H123,H124)," * Sum of (F06-02+F06-03) for Age "&amp;H6&amp;" "&amp;H7&amp;" is more than F06-01"&amp;CHAR(10),""),IF(I122&lt;SUM(I123,I124,I100)," * Sum of (F06-02+F06-03) for Age "&amp;H6&amp;" "&amp;I7&amp;" is more than F06-01"&amp;CHAR(10),""),IF(J122&lt;SUM(J123,J124)," * Sum of (F06-02+F06-03) for Age "&amp;J6&amp;" "&amp;J7&amp;" is more than F06-01"&amp;CHAR(10),""),IF(K122&lt;SUM(K123,K124,K100)," * Sum of (F06-02+F06-03) for Age "&amp;J6&amp;" "&amp;K7&amp;" is more than F06-01"&amp;CHAR(10),""),IF(L122&lt;SUM(L123,L124)," * Sum of (F06-02+F06-03) for Age "&amp;L6&amp;" "&amp;L7&amp;" is more than F06-01"&amp;CHAR(10),""),IF(M122&lt;SUM(M123,M124,M100)," * Sum of (F06-02+F06-03) for Age "&amp;L6&amp;" "&amp;M7&amp;" is more than F06-01"&amp;CHAR(10),""),IF(N122&lt;SUM(N123,N124)," * Sum of (F06-02+F06-03) for Age "&amp;N6&amp;" "&amp;N7&amp;" is more than F06-01"&amp;CHAR(10),""),IF(O122&lt;SUM(O123,O124,O100)," * Sum of (F06-02+F06-03) for Age "&amp;N6&amp;" "&amp;O7&amp;" is more than F06-01"&amp;CHAR(10),""),IF(P122&lt;SUM(P123,P124)," * Sum of (F06-02+F06-03) for Age "&amp;P6&amp;" "&amp;P7&amp;" is more than F06-01"&amp;CHAR(10),""),IF(Q122&lt;SUM(Q123,Q124,Q100)," * Sum of (F06-02+F06-03) for Age "&amp;P6&amp;" "&amp;Q7&amp;" is more than F06-01"&amp;CHAR(10),""),IF(R122&lt;SUM(R123,R124)," * Sum of (F06-02+F06-03) for Age "&amp;R6&amp;" "&amp;R7&amp;" is more than F06-01"&amp;CHAR(10),""),IF(S122&lt;SUM(S123,S124,S100)," * Sum of (F06-02+F06-03) for Age "&amp;R6&amp;" "&amp;S7&amp;" is more than F06-01"&amp;CHAR(10),""),IF(T122&lt;SUM(T123,T124)," * Sum of (F06-02+F06-03) for Age "&amp;T6&amp;" "&amp;T7&amp;" is more than F06-01"&amp;CHAR(10),""),IF(U122&lt;SUM(U123,U124,U100)," * Sum of (F06-02+F06-03) for Age "&amp;T6&amp;" "&amp;U7&amp;" is more than F06-01"&amp;CHAR(10),""),IF(V122&lt;SUM(V123,V124)," * Sum of (F06-02+F06-03) for Age "&amp;V6&amp;" "&amp;V7&amp;" is more than F06-01"&amp;CHAR(10),""),IF(W122&lt;SUM(W123,W124,W100)," * Sum of (F06-02+F06-03) for Age "&amp;V6&amp;" "&amp;W7&amp;" is more than F06-01"&amp;CHAR(10),""),IF(X122&lt;SUM(X123,X124)," * Sum of (F06-02+F06-03) for Age "&amp;X6&amp;" "&amp;X7&amp;" is more than F06-01"&amp;CHAR(10),""),IF(Y122&lt;SUM(Y123,Y124,Y100)," * Sum of (F06-02+F06-03) for Age "&amp;X6&amp;" "&amp;Y7&amp;" is more than F06-01"&amp;CHAR(10),""),IF(Z122&lt;SUM(Z123,Z124)," * Sum of (F06-02+F06-03) for Age "&amp;Z6&amp;" "&amp;Z7&amp;" is more than F06-01"&amp;CHAR(10),""),IF(AA122&lt;SUM(AA123,AA124,AA100)," * Sum of (F06-02+F06-03) for Age "&amp;Z6&amp;" "&amp;AA7&amp;" is more than F06-01"&amp;CHAR(10),""),IF(AB122&lt;SUM(AB123,AB124)," * Total Sum of (F06-02+F06-03) is more than F06-01"&amp;CHAR(10),""))</f>
        <v/>
      </c>
      <c r="AD122" s="212" t="str">
        <f>CONCATENATE(AC122,AC123,AC124,AC125,AC126,AC128,AC130,AC132)</f>
        <v/>
      </c>
      <c r="AE122" s="131"/>
      <c r="AF122" s="278" t="str">
        <f>CONCATENATE(AE122,AE123,AE124,AE125,AE126,AE127,AE128,AE129,AE130,AE131,AE132,AE133)</f>
        <v/>
      </c>
    </row>
    <row r="123" spans="1:32" s="9" customFormat="1" ht="79.5" customHeight="1" x14ac:dyDescent="0.95">
      <c r="A123" s="229" t="s">
        <v>46</v>
      </c>
      <c r="B123" s="85" t="s">
        <v>681</v>
      </c>
      <c r="C123" s="86" t="s">
        <v>352</v>
      </c>
      <c r="D123" s="129"/>
      <c r="E123" s="129"/>
      <c r="F123" s="129"/>
      <c r="G123" s="129"/>
      <c r="H123" s="129"/>
      <c r="I123" s="129"/>
      <c r="J123" s="93"/>
      <c r="K123" s="87"/>
      <c r="L123" s="93"/>
      <c r="M123" s="87"/>
      <c r="N123" s="93"/>
      <c r="O123" s="87"/>
      <c r="P123" s="93"/>
      <c r="Q123" s="87"/>
      <c r="R123" s="93"/>
      <c r="S123" s="87"/>
      <c r="T123" s="93"/>
      <c r="U123" s="87"/>
      <c r="V123" s="93"/>
      <c r="W123" s="87"/>
      <c r="X123" s="93"/>
      <c r="Y123" s="87"/>
      <c r="Z123" s="93"/>
      <c r="AA123" s="93"/>
      <c r="AB123" s="130">
        <f t="shared" ref="AB123:AB133" si="9">SUM(D123:AA123)</f>
        <v>0</v>
      </c>
      <c r="AC123" s="99" t="str">
        <f>CONCATENATE(IF(D137&gt;D123," * F06-13 for Age "&amp;D6&amp;" "&amp;D7&amp;" is more than F06-02"&amp;CHAR(10),""),IF(E137&gt;E123," * F06-13 for Age "&amp;D6&amp;" "&amp;E7&amp;" is more than F06-02"&amp;CHAR(10),""),IF(F137&gt;F123," * F06-13 for Age "&amp;F6&amp;" "&amp;F7&amp;" is more than F06-02"&amp;CHAR(10),""),IF(G137&gt;G123," * F06-13 for Age "&amp;F6&amp;" "&amp;G7&amp;" is more than F06-02"&amp;CHAR(10),""),IF(H137&gt;H123," * F06-13 for Age "&amp;H6&amp;" "&amp;H7&amp;" is more than F06-02"&amp;CHAR(10),""),IF(I137&gt;I123," * F06-13 for Age "&amp;H6&amp;" "&amp;I7&amp;" is more than F06-02"&amp;CHAR(10),""),IF(J137&gt;J123," * F06-13 for Age "&amp;J6&amp;" "&amp;J7&amp;" is more than F06-02"&amp;CHAR(10),""),IF(K137&gt;K123," * F06-13 for Age "&amp;J6&amp;" "&amp;K7&amp;" is more than F06-02"&amp;CHAR(10),""),IF(L137&gt;L123," * F06-13 for Age "&amp;L6&amp;" "&amp;L7&amp;" is more than F06-02"&amp;CHAR(10),""),IF(M137&gt;M123," * F06-13 for Age "&amp;L6&amp;" "&amp;M7&amp;" is more than F06-02"&amp;CHAR(10),""),IF(N137&gt;N123," * F06-13 for Age "&amp;N6&amp;" "&amp;N7&amp;" is more than F06-02"&amp;CHAR(10),""),IF(O137&gt;O123," * F06-13 for Age "&amp;N6&amp;" "&amp;O7&amp;" is more than F06-02"&amp;CHAR(10),""),IF(P137&gt;P123," * F06-13 for Age "&amp;P6&amp;" "&amp;P7&amp;" is more than F06-02"&amp;CHAR(10),""),IF(Q137&gt;Q123," * F06-13 for Age "&amp;P6&amp;" "&amp;Q7&amp;" is more than F06-02"&amp;CHAR(10),""),IF(R137&gt;R123," * F06-13 for Age "&amp;R6&amp;" "&amp;R7&amp;" is more than F06-02"&amp;CHAR(10),""),IF(S137&gt;S123," * F06-13 for Age "&amp;R6&amp;" "&amp;S7&amp;" is more than F06-02"&amp;CHAR(10),""),IF(T137&gt;T123," * F06-13 for Age "&amp;T6&amp;" "&amp;T7&amp;" is more than F06-02"&amp;CHAR(10),""),IF(U137&gt;U123," * F06-13 for Age "&amp;T6&amp;" "&amp;U7&amp;" is more than F06-02"&amp;CHAR(10),""),IF(V137&gt;V123," * F06-13 for Age "&amp;V6&amp;" "&amp;V7&amp;" is more than F06-02"&amp;CHAR(10),""),IF(W137&gt;W123," * F06-13 for Age "&amp;V6&amp;" "&amp;W7&amp;" is more than F06-02"&amp;CHAR(10),""),IF(X137&gt;X123," * F06-13 for Age "&amp;X6&amp;" "&amp;X7&amp;" is more than F06-02"&amp;CHAR(10),""),IF(Y137&gt;Y123," * F06-13 for Age "&amp;X6&amp;" "&amp;Y7&amp;" is more than F06-02"&amp;CHAR(10),""),IF(Z137&gt;Z123," * F06-13 for Age "&amp;Z6&amp;" "&amp;Z7&amp;" is more than F06-02"&amp;CHAR(10),""),IF(AA137&gt;AA123," * F06-13 for Age "&amp;Z6&amp;" "&amp;AA7&amp;" is more than F06-02"&amp;CHAR(10),""),IF(AB137&gt;AB123," * Total F06-13 is more than Total F06-02"&amp;CHAR(10),""))</f>
        <v/>
      </c>
      <c r="AD123" s="223"/>
      <c r="AE123" s="131" t="str">
        <f>CONCATENATE(IF(D122&gt;SUM(D123,D124)," * Sum of (F06-02+F06-03) for Age "&amp;D6&amp;" "&amp;D7&amp;" is less than F06-01"&amp;CHAR(10),""),IF(E122&gt;SUM(E123,E124,E100)," * Sum of (F06-02+F06-03) for Age "&amp;D6&amp;" "&amp;E7&amp;" is less than F06-01"&amp;CHAR(10),""),IF(F122&gt;SUM(F123,F124)," * Sum of (F06-02+F06-03) for Age "&amp;F6&amp;" "&amp;F7&amp;" is less than F06-01"&amp;CHAR(10),""),IF(G122&gt;SUM(G123,G124,G100)," * Sum of (F06-02+F06-03) for Age "&amp;F6&amp;" "&amp;G7&amp;" is less than F06-01"&amp;CHAR(10),""),IF(H122&gt;SUM(H123,H124)," * Sum of (F06-02+F06-03) for Age "&amp;H6&amp;" "&amp;H7&amp;" is less than F06-01"&amp;CHAR(10),""),IF(I122&gt;SUM(I123,I124,I100)," * Sum of (F06-02+F06-03) for Age "&amp;H6&amp;" "&amp;I7&amp;" is less than F06-01"&amp;CHAR(10),""),IF(J122&gt;SUM(J123,J124)," * Sum of (F06-02+F06-03) for Age "&amp;J6&amp;" "&amp;J7&amp;" is less than F06-01"&amp;CHAR(10),""),IF(K122&gt;SUM(K123,K124,K100)," * Sum of (F06-02+F06-03) for Age "&amp;J6&amp;" "&amp;K7&amp;" is less than F06-01"&amp;CHAR(10),""),IF(L122&gt;SUM(L123,L124)," * Sum of (F06-02+F06-03) for Age "&amp;L6&amp;" "&amp;L7&amp;" is less than F06-01"&amp;CHAR(10),""),IF(M122&gt;SUM(M123,M124,M100)," * Sum of (F06-02+F06-03) for Age "&amp;L6&amp;" "&amp;M7&amp;" is less than F06-01"&amp;CHAR(10),""),IF(N122&gt;SUM(N123,N124)," * Sum of (F06-02+F06-03) for Age "&amp;N6&amp;" "&amp;N7&amp;" is less than F06-01"&amp;CHAR(10),""),IF(O122&gt;SUM(O123,O124,O100)," * Sum of (F06-02+F06-03) for Age "&amp;N6&amp;" "&amp;O7&amp;" is less than F06-01"&amp;CHAR(10),""),IF(P122&gt;SUM(P123,P124)," * Sum of (F06-02+F06-03) for Age "&amp;P6&amp;" "&amp;P7&amp;" is less than F06-01"&amp;CHAR(10),""),IF(Q122&gt;SUM(Q123,Q124,Q100)," * Sum of (F06-02+F06-03) for Age "&amp;P6&amp;" "&amp;Q7&amp;" is less than F06-01"&amp;CHAR(10),""),IF(R122&gt;SUM(R123,R124)," * Sum of (F06-02+F06-03) for Age "&amp;R6&amp;" "&amp;R7&amp;" is less than F06-01"&amp;CHAR(10),""),IF(S122&gt;SUM(S123,S124,S100)," * Sum of (F06-02+F06-03) for Age "&amp;R6&amp;" "&amp;S7&amp;" is less than F06-01"&amp;CHAR(10),""),IF(T122&gt;SUM(T123,T124)," * Sum of (F06-02+F06-03) for Age "&amp;T6&amp;" "&amp;T7&amp;" is less than F06-01"&amp;CHAR(10),""),IF(U122&gt;SUM(U123,U124,U100)," * Sum of (F06-02+F06-03) for Age "&amp;T6&amp;" "&amp;U7&amp;" is less than F06-01"&amp;CHAR(10),""),IF(V122&gt;SUM(V123,V124)," * Sum of (F06-02+F06-03) for Age "&amp;V6&amp;" "&amp;V7&amp;" is less than F06-01"&amp;CHAR(10),""),IF(W122&gt;SUM(W123,W124,W100)," * Sum of (F06-02+F06-03) for Age "&amp;V6&amp;" "&amp;W7&amp;" is less than F06-01"&amp;CHAR(10),""),IF(X122&gt;SUM(X123,X124)," * Sum of (F06-02+F06-03) for Age "&amp;X6&amp;" "&amp;X7&amp;" is less than F06-01"&amp;CHAR(10),""),IF(Y122&gt;SUM(Y123,Y124,Y100)," * Sum of (F06-02+F06-03) for Age "&amp;X6&amp;" "&amp;Y7&amp;" is less than F06-01"&amp;CHAR(10),""),IF(Z122&gt;SUM(Z123,Z124)," * Sum of (F06-02+F06-03) for Age "&amp;Z6&amp;" "&amp;Z7&amp;" is less than F06-01"&amp;CHAR(10),""),IF(AA122&gt;SUM(AA123,AA124,AA100)," * Sum of (F06-02+F06-03) for Age "&amp;Z6&amp;" "&amp;AA7&amp;" is less than F06-01"&amp;CHAR(10),""),IF(AB122&gt;SUM(AB123,AB124)," * Total Sum of (F06-02+F06-03) is less than F06-01"&amp;CHAR(10),""))</f>
        <v/>
      </c>
      <c r="AF123" s="278"/>
    </row>
    <row r="124" spans="1:32" s="9" customFormat="1" ht="79.5" customHeight="1" x14ac:dyDescent="0.95">
      <c r="A124" s="243"/>
      <c r="B124" s="85" t="s">
        <v>682</v>
      </c>
      <c r="C124" s="86" t="s">
        <v>355</v>
      </c>
      <c r="D124" s="129"/>
      <c r="E124" s="129"/>
      <c r="F124" s="129"/>
      <c r="G124" s="129"/>
      <c r="H124" s="129"/>
      <c r="I124" s="129"/>
      <c r="J124" s="93"/>
      <c r="K124" s="87"/>
      <c r="L124" s="93"/>
      <c r="M124" s="87"/>
      <c r="N124" s="93"/>
      <c r="O124" s="87"/>
      <c r="P124" s="93"/>
      <c r="Q124" s="87"/>
      <c r="R124" s="93"/>
      <c r="S124" s="87"/>
      <c r="T124" s="93"/>
      <c r="U124" s="87"/>
      <c r="V124" s="93"/>
      <c r="W124" s="87"/>
      <c r="X124" s="93"/>
      <c r="Y124" s="87"/>
      <c r="Z124" s="93"/>
      <c r="AA124" s="93"/>
      <c r="AB124" s="130">
        <f t="shared" si="9"/>
        <v>0</v>
      </c>
      <c r="AC124" s="99" t="str">
        <f>CONCATENATE(IF(D124&gt;D122," * F06-03 for Age "&amp;D6&amp;" "&amp;D7&amp;" is more than F06-01"&amp;CHAR(10),""),IF(E124&gt;E122," * F06-03 for Age "&amp;D6&amp;" "&amp;E7&amp;" is more than F06-01"&amp;CHAR(10),""),IF(F124&gt;F122," * F06-03 for Age "&amp;F6&amp;" "&amp;F7&amp;" is more than F06-01"&amp;CHAR(10),""),IF(G124&gt;G122," * F06-03 for Age "&amp;F6&amp;" "&amp;G7&amp;" is more than F06-01"&amp;CHAR(10),""),IF(H124&gt;H122," * F06-03 for Age "&amp;H6&amp;" "&amp;H7&amp;" is more than F06-01"&amp;CHAR(10),""),IF(I124&gt;I122," * F06-03 for Age "&amp;H6&amp;" "&amp;I7&amp;" is more than F06-01"&amp;CHAR(10),""),IF(J124&gt;J122," * F06-03 for Age "&amp;J6&amp;" "&amp;J7&amp;" is more than F06-01"&amp;CHAR(10),""),IF(K124&gt;K122," * F06-03 for Age "&amp;J6&amp;" "&amp;K7&amp;" is more than F06-01"&amp;CHAR(10),""),IF(L124&gt;L122," * F06-03 for Age "&amp;L6&amp;" "&amp;L7&amp;" is more than F06-01"&amp;CHAR(10),""),IF(M124&gt;M122," * F06-03 for Age "&amp;L6&amp;" "&amp;M7&amp;" is more than F06-01"&amp;CHAR(10),""),IF(N124&gt;N122," * F06-03 for Age "&amp;N6&amp;" "&amp;N7&amp;" is more than F06-01"&amp;CHAR(10),""),IF(O124&gt;O122," * F06-03 for Age "&amp;N6&amp;" "&amp;O7&amp;" is more than F06-01"&amp;CHAR(10),""),IF(P124&gt;P122," * F06-03 for Age "&amp;P6&amp;" "&amp;P7&amp;" is more than F06-01"&amp;CHAR(10),""),IF(Q124&gt;Q122," * F06-03 for Age "&amp;P6&amp;" "&amp;Q7&amp;" is more than F06-01"&amp;CHAR(10),""),IF(R124&gt;R122," * F06-03 for Age "&amp;R6&amp;" "&amp;R7&amp;" is more than F06-01"&amp;CHAR(10),""),IF(S124&gt;S122," * F06-03 for Age "&amp;R6&amp;" "&amp;S7&amp;" is more than F06-01"&amp;CHAR(10),""),IF(T124&gt;T122," * F06-03 for Age "&amp;T6&amp;" "&amp;T7&amp;" is more than F06-01"&amp;CHAR(10),""),IF(U124&gt;U122," * F06-03 for Age "&amp;T6&amp;" "&amp;U7&amp;" is more than F06-01"&amp;CHAR(10),""),IF(V124&gt;V122," * F06-03 for Age "&amp;V6&amp;" "&amp;V7&amp;" is more than F06-01"&amp;CHAR(10),""),IF(W124&gt;W122," * F06-03 for Age "&amp;V6&amp;" "&amp;W7&amp;" is more than F06-01"&amp;CHAR(10),""),IF(X124&gt;X122," * F06-03 for Age "&amp;X6&amp;" "&amp;X7&amp;" is more than F06-01"&amp;CHAR(10),""),IF(Y124&gt;Y122," * F06-03 for Age "&amp;X6&amp;" "&amp;Y7&amp;" is more than F06-01"&amp;CHAR(10),""),IF(Z124&gt;Z122," * F06-03 for Age "&amp;Z6&amp;" "&amp;Z7&amp;" is more than F06-01"&amp;CHAR(10),""),IF(AA124&gt;AA122," * F06-03 for Age "&amp;Z6&amp;" "&amp;AA7&amp;" is more than F06-01"&amp;CHAR(10),""),IF(AB124&gt;AB122," * Total F06-03 is more than Total F06-01"&amp;CHAR(10),""))</f>
        <v/>
      </c>
      <c r="AD124" s="223"/>
      <c r="AE124" s="89"/>
      <c r="AF124" s="278"/>
    </row>
    <row r="125" spans="1:32" s="9" customFormat="1" ht="79.5" customHeight="1" x14ac:dyDescent="0.95">
      <c r="A125" s="243"/>
      <c r="B125" s="85" t="s">
        <v>527</v>
      </c>
      <c r="C125" s="86" t="s">
        <v>561</v>
      </c>
      <c r="D125" s="129"/>
      <c r="E125" s="129"/>
      <c r="F125" s="129"/>
      <c r="G125" s="129"/>
      <c r="H125" s="129"/>
      <c r="I125" s="129"/>
      <c r="J125" s="93"/>
      <c r="K125" s="87"/>
      <c r="L125" s="93"/>
      <c r="M125" s="87"/>
      <c r="N125" s="93"/>
      <c r="O125" s="87"/>
      <c r="P125" s="93"/>
      <c r="Q125" s="87"/>
      <c r="R125" s="93"/>
      <c r="S125" s="87"/>
      <c r="T125" s="93"/>
      <c r="U125" s="87"/>
      <c r="V125" s="93"/>
      <c r="W125" s="87"/>
      <c r="X125" s="93"/>
      <c r="Y125" s="87"/>
      <c r="Z125" s="93"/>
      <c r="AA125" s="93"/>
      <c r="AB125" s="130">
        <f t="shared" si="9"/>
        <v>0</v>
      </c>
      <c r="AC125" s="99" t="str">
        <f>CONCATENATE(IF(D125&gt;D124," * F06-04 for Age "&amp;D6&amp;" "&amp;D7&amp;" is more than F06-03"&amp;CHAR(10),""),IF(E125&gt;E124," * F06-04 for Age "&amp;D6&amp;" "&amp;E7&amp;" is more than F06-03"&amp;CHAR(10),""),IF(F125&gt;F124," * F06-04 for Age "&amp;F6&amp;" "&amp;F7&amp;" is more than F06-03"&amp;CHAR(10),""),IF(G125&gt;G124," * F06-04 for Age "&amp;F6&amp;" "&amp;G7&amp;" is more than F06-03"&amp;CHAR(10),""),IF(H125&gt;H124," * F06-04 for Age "&amp;H6&amp;" "&amp;H7&amp;" is more than F06-03"&amp;CHAR(10),""),IF(I125&gt;I124," * F06-04 for Age "&amp;H6&amp;" "&amp;I7&amp;" is more than F06-03"&amp;CHAR(10),""),IF(J125&gt;J124," * F06-04 for Age "&amp;J6&amp;" "&amp;J7&amp;" is more than F06-03"&amp;CHAR(10),""),IF(K125&gt;K124," * F06-04 for Age "&amp;J6&amp;" "&amp;K7&amp;" is more than F06-03"&amp;CHAR(10),""),IF(L125&gt;L124," * F06-04 for Age "&amp;L6&amp;" "&amp;L7&amp;" is more than F06-03"&amp;CHAR(10),""),IF(M125&gt;M124," * F06-04 for Age "&amp;L6&amp;" "&amp;M7&amp;" is more than F06-03"&amp;CHAR(10),""),IF(N125&gt;N124," * F06-04 for Age "&amp;N6&amp;" "&amp;N7&amp;" is more than F06-03"&amp;CHAR(10),""),IF(O125&gt;O124," * F06-04 for Age "&amp;N6&amp;" "&amp;O7&amp;" is more than F06-03"&amp;CHAR(10),""),IF(P125&gt;P124," * F06-04 for Age "&amp;P6&amp;" "&amp;P7&amp;" is more than F06-03"&amp;CHAR(10),""),IF(Q125&gt;Q124," * F06-04 for Age "&amp;P6&amp;" "&amp;Q7&amp;" is more than F06-03"&amp;CHAR(10),""),IF(R125&gt;R124," * F06-04 for Age "&amp;R6&amp;" "&amp;R7&amp;" is more than F06-03"&amp;CHAR(10),""),IF(S125&gt;S124," * F06-04 for Age "&amp;R6&amp;" "&amp;S7&amp;" is more than F06-03"&amp;CHAR(10),""),IF(T125&gt;T124," * F06-04 for Age "&amp;T6&amp;" "&amp;T7&amp;" is more than F06-03"&amp;CHAR(10),""),IF(U125&gt;U124," * F06-04 for Age "&amp;T6&amp;" "&amp;U7&amp;" is more than F06-03"&amp;CHAR(10),""),IF(V125&gt;V124," * F06-04 for Age "&amp;V6&amp;" "&amp;V7&amp;" is more than F06-03"&amp;CHAR(10),""),IF(W125&gt;W124," * F06-04 for Age "&amp;V6&amp;" "&amp;W7&amp;" is more than F06-03"&amp;CHAR(10),""),IF(X125&gt;X124," * F06-04 for Age "&amp;X6&amp;" "&amp;X7&amp;" is more than F06-03"&amp;CHAR(10),""),IF(Y125&gt;Y124," * F06-04 for Age "&amp;X6&amp;" "&amp;Y7&amp;" is more than F06-03"&amp;CHAR(10),""),IF(Z125&gt;Z124," * F06-04 for Age "&amp;Z6&amp;" "&amp;Z7&amp;" is more than F06-03"&amp;CHAR(10),""),IF(AA125&gt;AA124," * F06-04 for Age "&amp;Z6&amp;" "&amp;AA7&amp;" is more than F06-03"&amp;CHAR(10),""),IF(AB125&gt;AB124," * Total F06-04 is more than Total F06-03"&amp;CHAR(10),""))</f>
        <v/>
      </c>
      <c r="AD125" s="223"/>
      <c r="AE125" s="89"/>
      <c r="AF125" s="278"/>
    </row>
    <row r="126" spans="1:32" s="9" customFormat="1" ht="79.5" customHeight="1" x14ac:dyDescent="0.95">
      <c r="A126" s="243"/>
      <c r="B126" s="85" t="s">
        <v>683</v>
      </c>
      <c r="C126" s="86" t="s">
        <v>364</v>
      </c>
      <c r="D126" s="129"/>
      <c r="E126" s="129"/>
      <c r="F126" s="129"/>
      <c r="G126" s="129"/>
      <c r="H126" s="129"/>
      <c r="I126" s="129"/>
      <c r="J126" s="93"/>
      <c r="K126" s="87"/>
      <c r="L126" s="93"/>
      <c r="M126" s="87"/>
      <c r="N126" s="93"/>
      <c r="O126" s="87"/>
      <c r="P126" s="93"/>
      <c r="Q126" s="87"/>
      <c r="R126" s="93"/>
      <c r="S126" s="87"/>
      <c r="T126" s="93"/>
      <c r="U126" s="87"/>
      <c r="V126" s="93"/>
      <c r="W126" s="87"/>
      <c r="X126" s="93"/>
      <c r="Y126" s="87"/>
      <c r="Z126" s="93"/>
      <c r="AA126" s="93"/>
      <c r="AB126" s="130">
        <f t="shared" si="9"/>
        <v>0</v>
      </c>
      <c r="AC126" s="240" t="str">
        <f>CONCATENATE(IF(D127&gt;D126," * F06-06 for Age "&amp;D6&amp;" "&amp;D7&amp;" is more than F06-05"&amp;CHAR(10),""),IF(E127&gt;E126," * F06-06 for Age "&amp;D6&amp;" "&amp;E7&amp;" is more than F06-05"&amp;CHAR(10),""),IF(F127&gt;F126," * F06-06 for Age "&amp;F6&amp;" "&amp;F7&amp;" is more than F06-05"&amp;CHAR(10),""),IF(G127&gt;G126," * F06-06 for Age "&amp;F6&amp;" "&amp;G7&amp;" is more than F06-05"&amp;CHAR(10),""),IF(H127&gt;H126," * F06-06 for Age "&amp;H6&amp;" "&amp;H7&amp;" is more than F06-05"&amp;CHAR(10),""),IF(I127&gt;I126," * F06-06 for Age "&amp;H6&amp;" "&amp;I7&amp;" is more than F06-05"&amp;CHAR(10),""),IF(J127&gt;J126," * F06-06 for Age "&amp;J6&amp;" "&amp;J7&amp;" is more than F06-05"&amp;CHAR(10),""),IF(K127&gt;K126," * F06-06 for Age "&amp;J6&amp;" "&amp;K7&amp;" is more than F06-05"&amp;CHAR(10),""),IF(L127&gt;L126," * F06-06 for Age "&amp;L6&amp;" "&amp;L7&amp;" is more than F06-05"&amp;CHAR(10),""),IF(M127&gt;M126," * F06-06 for Age "&amp;L6&amp;" "&amp;M7&amp;" is more than F06-05"&amp;CHAR(10),""),IF(N127&gt;N126," * F06-06 for Age "&amp;N6&amp;" "&amp;N7&amp;" is more than F06-05"&amp;CHAR(10),""),IF(O127&gt;O126," * F06-06 for Age "&amp;N6&amp;" "&amp;O7&amp;" is more than F06-05"&amp;CHAR(10),""),IF(P127&gt;P126," * F06-06 for Age "&amp;P6&amp;" "&amp;P7&amp;" is more than F06-05"&amp;CHAR(10),""),IF(Q127&gt;Q126," * F06-06 for Age "&amp;P6&amp;" "&amp;Q7&amp;" is more than F06-05"&amp;CHAR(10),""),IF(R127&gt;R126," * F06-06 for Age "&amp;R6&amp;" "&amp;R7&amp;" is more than F06-05"&amp;CHAR(10),""),IF(S127&gt;S126," * F06-06 for Age "&amp;R6&amp;" "&amp;S7&amp;" is more than F06-05"&amp;CHAR(10),""),IF(T127&gt;T126," * F06-06 for Age "&amp;T6&amp;" "&amp;T7&amp;" is more than F06-05"&amp;CHAR(10),""),IF(U127&gt;U126," * F06-06 for Age "&amp;T6&amp;" "&amp;U7&amp;" is more than F06-05"&amp;CHAR(10),""),IF(V127&gt;V126," * F06-06 for Age "&amp;V6&amp;" "&amp;V7&amp;" is more than F06-05"&amp;CHAR(10),""),IF(W127&gt;W126," * F06-06 for Age "&amp;V6&amp;" "&amp;W7&amp;" is more than F06-05"&amp;CHAR(10),""),IF(X127&gt;X126," * F06-06 for Age "&amp;X6&amp;" "&amp;X7&amp;" is more than F06-05"&amp;CHAR(10),""),IF(Y127&gt;Y126," * F06-06 for Age "&amp;X6&amp;" "&amp;Y7&amp;" is more than F06-05"&amp;CHAR(10),""),IF(Z127&gt;Z126," * F06-06 for Age "&amp;Z6&amp;" "&amp;Z7&amp;" is more than F06-05"&amp;CHAR(10),""),IF(AA127&gt;AA126," * F06-06 for Age "&amp;Z6&amp;" "&amp;AA7&amp;" is more than F06-05"&amp;CHAR(10),""),IF(AB127&gt;AB126," * Total F06-06 is more than Total F06-05"&amp;CHAR(10),""))</f>
        <v/>
      </c>
      <c r="AD126" s="223"/>
      <c r="AE126" s="89"/>
      <c r="AF126" s="278"/>
    </row>
    <row r="127" spans="1:32" s="9" customFormat="1" ht="118.5" customHeight="1" x14ac:dyDescent="0.95">
      <c r="A127" s="243"/>
      <c r="B127" s="85" t="s">
        <v>706</v>
      </c>
      <c r="C127" s="86" t="s">
        <v>365</v>
      </c>
      <c r="D127" s="129"/>
      <c r="E127" s="129"/>
      <c r="F127" s="129"/>
      <c r="G127" s="129"/>
      <c r="H127" s="129"/>
      <c r="I127" s="129"/>
      <c r="J127" s="93"/>
      <c r="K127" s="87"/>
      <c r="L127" s="93"/>
      <c r="M127" s="87"/>
      <c r="N127" s="93"/>
      <c r="O127" s="87"/>
      <c r="P127" s="93"/>
      <c r="Q127" s="87"/>
      <c r="R127" s="93"/>
      <c r="S127" s="87"/>
      <c r="T127" s="93"/>
      <c r="U127" s="87"/>
      <c r="V127" s="93"/>
      <c r="W127" s="87"/>
      <c r="X127" s="93"/>
      <c r="Y127" s="87"/>
      <c r="Z127" s="93"/>
      <c r="AA127" s="93"/>
      <c r="AB127" s="130">
        <f t="shared" si="9"/>
        <v>0</v>
      </c>
      <c r="AC127" s="241"/>
      <c r="AD127" s="223"/>
      <c r="AE127" s="89"/>
      <c r="AF127" s="278"/>
    </row>
    <row r="128" spans="1:32" s="9" customFormat="1" ht="79.5" customHeight="1" x14ac:dyDescent="0.95">
      <c r="A128" s="243"/>
      <c r="B128" s="85" t="s">
        <v>528</v>
      </c>
      <c r="C128" s="86" t="s">
        <v>562</v>
      </c>
      <c r="D128" s="129"/>
      <c r="E128" s="129"/>
      <c r="F128" s="129"/>
      <c r="G128" s="129"/>
      <c r="H128" s="129"/>
      <c r="I128" s="129"/>
      <c r="J128" s="93"/>
      <c r="K128" s="87"/>
      <c r="L128" s="93"/>
      <c r="M128" s="87"/>
      <c r="N128" s="93"/>
      <c r="O128" s="87"/>
      <c r="P128" s="93"/>
      <c r="Q128" s="87"/>
      <c r="R128" s="93"/>
      <c r="S128" s="87"/>
      <c r="T128" s="93"/>
      <c r="U128" s="87"/>
      <c r="V128" s="93"/>
      <c r="W128" s="87"/>
      <c r="X128" s="93"/>
      <c r="Y128" s="87"/>
      <c r="Z128" s="93"/>
      <c r="AA128" s="93"/>
      <c r="AB128" s="130">
        <f t="shared" si="9"/>
        <v>0</v>
      </c>
      <c r="AC128" s="240" t="str">
        <f>CONCATENATE(IF(D129&gt;D128," * F06-08 for Age "&amp;D6&amp;" "&amp;D7&amp;" is more than F06-07"&amp;CHAR(10),""),IF(E129&gt;E128," * F06-08 for Age "&amp;D6&amp;" "&amp;E7&amp;" is more than F06-07"&amp;CHAR(10),""),IF(F129&gt;F128," * F06-08 for Age "&amp;F6&amp;" "&amp;F7&amp;" is more than F06-07"&amp;CHAR(10),""),IF(G129&gt;G128," * F06-08 for Age "&amp;F6&amp;" "&amp;G7&amp;" is more than F06-07"&amp;CHAR(10),""),IF(H129&gt;H128," * F06-08 for Age "&amp;H6&amp;" "&amp;H7&amp;" is more than F06-07"&amp;CHAR(10),""),IF(I129&gt;I128," * F06-08 for Age "&amp;H6&amp;" "&amp;I7&amp;" is more than F06-07"&amp;CHAR(10),""),IF(J129&gt;J128," * F06-08 for Age "&amp;J6&amp;" "&amp;J7&amp;" is more than F06-07"&amp;CHAR(10),""),IF(K129&gt;K128," * F06-08 for Age "&amp;J6&amp;" "&amp;K7&amp;" is more than F06-07"&amp;CHAR(10),""),IF(L129&gt;L128," * F06-08 for Age "&amp;L6&amp;" "&amp;L7&amp;" is more than F06-07"&amp;CHAR(10),""),IF(M129&gt;M128," * F06-08 for Age "&amp;L6&amp;" "&amp;M7&amp;" is more than F06-07"&amp;CHAR(10),""),IF(N129&gt;N128," * F06-08 for Age "&amp;N6&amp;" "&amp;N7&amp;" is more than F06-07"&amp;CHAR(10),""),IF(O129&gt;O128," * F06-08 for Age "&amp;N6&amp;" "&amp;O7&amp;" is more than F06-07"&amp;CHAR(10),""),IF(P129&gt;P128," * F06-08 for Age "&amp;P6&amp;" "&amp;P7&amp;" is more than F06-07"&amp;CHAR(10),""),IF(Q129&gt;Q128," * F06-08 for Age "&amp;P6&amp;" "&amp;Q7&amp;" is more than F06-07"&amp;CHAR(10),""),IF(R129&gt;R128," * F06-08 for Age "&amp;R6&amp;" "&amp;R7&amp;" is more than F06-07"&amp;CHAR(10),""),IF(S129&gt;S128," * F06-08 for Age "&amp;R6&amp;" "&amp;S7&amp;" is more than F06-07"&amp;CHAR(10),""),IF(T129&gt;T128," * F06-08 for Age "&amp;T6&amp;" "&amp;T7&amp;" is more than F06-07"&amp;CHAR(10),""),IF(U129&gt;U128," * F06-08 for Age "&amp;T6&amp;" "&amp;U7&amp;" is more than F06-07"&amp;CHAR(10),""),IF(V129&gt;V128," * F06-08 for Age "&amp;V6&amp;" "&amp;V7&amp;" is more than F06-07"&amp;CHAR(10),""),IF(W129&gt;W128," * F06-08 for Age "&amp;V6&amp;" "&amp;W7&amp;" is more than F06-07"&amp;CHAR(10),""),IF(X129&gt;X128," * F06-08 for Age "&amp;X6&amp;" "&amp;X7&amp;" is more than F06-07"&amp;CHAR(10),""),IF(Y129&gt;Y128," * F06-08 for Age "&amp;X6&amp;" "&amp;Y7&amp;" is more than F06-07"&amp;CHAR(10),""),IF(Z129&gt;Z128," * F06-08 for Age "&amp;Z6&amp;" "&amp;Z7&amp;" is more than F06-07"&amp;CHAR(10),""),IF(AA129&gt;AA128," * F06-08 for Age "&amp;Z6&amp;" "&amp;AA7&amp;" is more than F06-07"&amp;CHAR(10),""),IF(AB129&gt;AB128," * Total F06-08 is more than Total F06-07"&amp;CHAR(10),""))</f>
        <v/>
      </c>
      <c r="AD128" s="223"/>
      <c r="AE128" s="89"/>
      <c r="AF128" s="278"/>
    </row>
    <row r="129" spans="1:32" s="9" customFormat="1" ht="79.5" customHeight="1" x14ac:dyDescent="0.95">
      <c r="A129" s="243"/>
      <c r="B129" s="85" t="s">
        <v>684</v>
      </c>
      <c r="C129" s="86" t="s">
        <v>563</v>
      </c>
      <c r="D129" s="129"/>
      <c r="E129" s="129"/>
      <c r="F129" s="129"/>
      <c r="G129" s="129"/>
      <c r="H129" s="129"/>
      <c r="I129" s="129"/>
      <c r="J129" s="93"/>
      <c r="K129" s="87"/>
      <c r="L129" s="93"/>
      <c r="M129" s="87"/>
      <c r="N129" s="93"/>
      <c r="O129" s="87"/>
      <c r="P129" s="93"/>
      <c r="Q129" s="87"/>
      <c r="R129" s="93"/>
      <c r="S129" s="87"/>
      <c r="T129" s="93"/>
      <c r="U129" s="87"/>
      <c r="V129" s="93"/>
      <c r="W129" s="87"/>
      <c r="X129" s="93"/>
      <c r="Y129" s="87"/>
      <c r="Z129" s="93"/>
      <c r="AA129" s="93"/>
      <c r="AB129" s="130">
        <f t="shared" si="9"/>
        <v>0</v>
      </c>
      <c r="AC129" s="241"/>
      <c r="AD129" s="223"/>
      <c r="AE129" s="89"/>
      <c r="AF129" s="278"/>
    </row>
    <row r="130" spans="1:32" s="9" customFormat="1" ht="79.5" customHeight="1" x14ac:dyDescent="0.95">
      <c r="A130" s="243"/>
      <c r="B130" s="85" t="s">
        <v>529</v>
      </c>
      <c r="C130" s="86" t="s">
        <v>371</v>
      </c>
      <c r="D130" s="129"/>
      <c r="E130" s="129"/>
      <c r="F130" s="129"/>
      <c r="G130" s="129"/>
      <c r="H130" s="129"/>
      <c r="I130" s="129"/>
      <c r="J130" s="93"/>
      <c r="K130" s="87"/>
      <c r="L130" s="93"/>
      <c r="M130" s="87"/>
      <c r="N130" s="93"/>
      <c r="O130" s="87"/>
      <c r="P130" s="93"/>
      <c r="Q130" s="87"/>
      <c r="R130" s="93"/>
      <c r="S130" s="87"/>
      <c r="T130" s="93"/>
      <c r="U130" s="87"/>
      <c r="V130" s="93"/>
      <c r="W130" s="87"/>
      <c r="X130" s="93"/>
      <c r="Y130" s="87"/>
      <c r="Z130" s="93"/>
      <c r="AA130" s="93"/>
      <c r="AB130" s="130">
        <f t="shared" si="9"/>
        <v>0</v>
      </c>
      <c r="AC130" s="240" t="str">
        <f>CONCATENATE(IF(D131&gt;D130," * F06-10 for Age "&amp;D6&amp;" "&amp;D7&amp;" is more than F06-09"&amp;CHAR(10),""),IF(E131&gt;E130," * F06-10 for Age "&amp;D6&amp;" "&amp;E7&amp;" is more than F06-09"&amp;CHAR(10),""),IF(F131&gt;F130," * F06-10 for Age "&amp;F6&amp;" "&amp;F7&amp;" is more than F06-09"&amp;CHAR(10),""),IF(G131&gt;G130," * F06-10 for Age "&amp;F6&amp;" "&amp;G7&amp;" is more than F06-09"&amp;CHAR(10),""),IF(H131&gt;H130," * F06-10 for Age "&amp;H6&amp;" "&amp;H7&amp;" is more than F06-09"&amp;CHAR(10),""),IF(I131&gt;I130," * F06-10 for Age "&amp;H6&amp;" "&amp;I7&amp;" is more than F06-09"&amp;CHAR(10),""),IF(J131&gt;J130," * F06-10 for Age "&amp;J6&amp;" "&amp;J7&amp;" is more than F06-09"&amp;CHAR(10),""),IF(K131&gt;K130," * F06-10 for Age "&amp;J6&amp;" "&amp;K7&amp;" is more than F06-09"&amp;CHAR(10),""),IF(L131&gt;L130," * F06-10 for Age "&amp;L6&amp;" "&amp;L7&amp;" is more than F06-09"&amp;CHAR(10),""),IF(M131&gt;M130," * F06-10 for Age "&amp;L6&amp;" "&amp;M7&amp;" is more than F06-09"&amp;CHAR(10),""),IF(N131&gt;N130," * F06-10 for Age "&amp;N6&amp;" "&amp;N7&amp;" is more than F06-09"&amp;CHAR(10),""),IF(O131&gt;O130," * F06-10 for Age "&amp;N6&amp;" "&amp;O7&amp;" is more than F06-09"&amp;CHAR(10),""),IF(P131&gt;P130," * F06-10 for Age "&amp;P6&amp;" "&amp;P7&amp;" is more than F06-09"&amp;CHAR(10),""),IF(Q131&gt;Q130," * F06-10 for Age "&amp;P6&amp;" "&amp;Q7&amp;" is more than F06-09"&amp;CHAR(10),""),IF(R131&gt;R130," * F06-10 for Age "&amp;R6&amp;" "&amp;R7&amp;" is more than F06-09"&amp;CHAR(10),""),IF(S131&gt;S130," * F06-10 for Age "&amp;R6&amp;" "&amp;S7&amp;" is more than F06-09"&amp;CHAR(10),""),IF(T131&gt;T130," * F06-10 for Age "&amp;T6&amp;" "&amp;T7&amp;" is more than F06-09"&amp;CHAR(10),""),IF(U131&gt;U130," * F06-10 for Age "&amp;T6&amp;" "&amp;U7&amp;" is more than F06-09"&amp;CHAR(10),""),IF(V131&gt;V130," * F06-10 for Age "&amp;V6&amp;" "&amp;V7&amp;" is more than F06-09"&amp;CHAR(10),""),IF(W131&gt;W130," * F06-10 for Age "&amp;V6&amp;" "&amp;W7&amp;" is more than F06-09"&amp;CHAR(10),""),IF(X131&gt;X130," * F06-10 for Age "&amp;X6&amp;" "&amp;X7&amp;" is more than F06-09"&amp;CHAR(10),""),IF(Y131&gt;Y130," * F06-10 for Age "&amp;X6&amp;" "&amp;Y7&amp;" is more than F06-09"&amp;CHAR(10),""),IF(Z131&gt;Z130," * F06-10 for Age "&amp;Z6&amp;" "&amp;Z7&amp;" is more than F06-09"&amp;CHAR(10),""),IF(AA131&gt;AA130," * F06-10 for Age "&amp;Z6&amp;" "&amp;AA7&amp;" is more than F06-09"&amp;CHAR(10),""),IF(AB131&gt;AB130," Total * F06-10 is more than Total F06-09"&amp;CHAR(10),""))</f>
        <v/>
      </c>
      <c r="AD130" s="223"/>
      <c r="AE130" s="89"/>
      <c r="AF130" s="278"/>
    </row>
    <row r="131" spans="1:32" s="9" customFormat="1" ht="79.5" customHeight="1" x14ac:dyDescent="0.95">
      <c r="A131" s="243"/>
      <c r="B131" s="85" t="s">
        <v>685</v>
      </c>
      <c r="C131" s="86" t="s">
        <v>375</v>
      </c>
      <c r="D131" s="129"/>
      <c r="E131" s="129"/>
      <c r="F131" s="129"/>
      <c r="G131" s="129"/>
      <c r="H131" s="129"/>
      <c r="I131" s="129"/>
      <c r="J131" s="93"/>
      <c r="K131" s="87"/>
      <c r="L131" s="93"/>
      <c r="M131" s="87"/>
      <c r="N131" s="93"/>
      <c r="O131" s="87"/>
      <c r="P131" s="93"/>
      <c r="Q131" s="87"/>
      <c r="R131" s="93"/>
      <c r="S131" s="87"/>
      <c r="T131" s="93"/>
      <c r="U131" s="87"/>
      <c r="V131" s="93"/>
      <c r="W131" s="87"/>
      <c r="X131" s="93"/>
      <c r="Y131" s="87"/>
      <c r="Z131" s="93"/>
      <c r="AA131" s="93"/>
      <c r="AB131" s="130">
        <f t="shared" si="9"/>
        <v>0</v>
      </c>
      <c r="AC131" s="241"/>
      <c r="AD131" s="223"/>
      <c r="AE131" s="89"/>
      <c r="AF131" s="278"/>
    </row>
    <row r="132" spans="1:32" s="9" customFormat="1" ht="85.5" customHeight="1" x14ac:dyDescent="0.95">
      <c r="A132" s="233" t="s">
        <v>147</v>
      </c>
      <c r="B132" s="85" t="s">
        <v>686</v>
      </c>
      <c r="C132" s="86" t="s">
        <v>376</v>
      </c>
      <c r="D132" s="132"/>
      <c r="E132" s="132"/>
      <c r="F132" s="132"/>
      <c r="G132" s="132"/>
      <c r="H132" s="132"/>
      <c r="I132" s="132"/>
      <c r="J132" s="110"/>
      <c r="K132" s="93"/>
      <c r="L132" s="110"/>
      <c r="M132" s="93"/>
      <c r="N132" s="110"/>
      <c r="O132" s="93"/>
      <c r="P132" s="110"/>
      <c r="Q132" s="93"/>
      <c r="R132" s="110"/>
      <c r="S132" s="93"/>
      <c r="T132" s="110"/>
      <c r="U132" s="93"/>
      <c r="V132" s="110"/>
      <c r="W132" s="93"/>
      <c r="X132" s="110"/>
      <c r="Y132" s="93"/>
      <c r="Z132" s="110"/>
      <c r="AA132" s="93"/>
      <c r="AB132" s="130">
        <f t="shared" si="9"/>
        <v>0</v>
      </c>
      <c r="AC132" s="240" t="str">
        <f>CONCATENATE(IF(D133&gt;D132," * F06-12 for Age "&amp;D6&amp;" "&amp;D7&amp;" is more than F06-11"&amp;CHAR(10),""),IF(E133&gt;E132," * F06-12 for Age "&amp;D6&amp;" "&amp;E7&amp;" is more than F06-11"&amp;CHAR(10),""),IF(F133&gt;F132," * F06-12 for Age "&amp;F6&amp;" "&amp;F7&amp;" is more than F06-11"&amp;CHAR(10),""),IF(G133&gt;G132," * F06-12 for Age "&amp;F6&amp;" "&amp;G7&amp;" is more than F06-11"&amp;CHAR(10),""),IF(H133&gt;H132," * F06-12 for Age "&amp;H6&amp;" "&amp;H7&amp;" is more than F06-11"&amp;CHAR(10),""),IF(I133&gt;I132," * F06-12 for Age "&amp;H6&amp;" "&amp;I7&amp;" is more than F06-11"&amp;CHAR(10),""),IF(J133&gt;J132," * F06-12 for Age "&amp;J6&amp;" "&amp;J7&amp;" is more than F06-11"&amp;CHAR(10),""),IF(K133&gt;K132," * F06-12 for Age "&amp;J6&amp;" "&amp;K7&amp;" is more than F06-11"&amp;CHAR(10),""),IF(L133&gt;L132," * F06-12 for Age "&amp;L6&amp;" "&amp;L7&amp;" is more than F06-11"&amp;CHAR(10),""),IF(M133&gt;M132," * F06-12 for Age "&amp;L6&amp;" "&amp;M7&amp;" is more than F06-11"&amp;CHAR(10),""),IF(N133&gt;N132," * F06-12 for Age "&amp;N6&amp;" "&amp;N7&amp;" is more than F06-11"&amp;CHAR(10),""),IF(O133&gt;O132," * F06-12 for Age "&amp;N6&amp;" "&amp;O7&amp;" is more than F06-11"&amp;CHAR(10),""),IF(P133&gt;P132," * F06-12 for Age "&amp;P6&amp;" "&amp;P7&amp;" is more than F06-11"&amp;CHAR(10),""),IF(Q133&gt;Q132," * F06-12 for Age "&amp;P6&amp;" "&amp;Q7&amp;" is more than F06-11"&amp;CHAR(10),""),IF(R133&gt;R132," * F06-12 for Age "&amp;R6&amp;" "&amp;R7&amp;" is more than F06-11"&amp;CHAR(10),""),IF(S133&gt;S132," * F06-12 for Age "&amp;R6&amp;" "&amp;S7&amp;" is more than F06-11"&amp;CHAR(10),""),IF(T133&gt;T132," * F06-12 for Age "&amp;T6&amp;" "&amp;T7&amp;" is more than F06-11"&amp;CHAR(10),""),IF(U133&gt;U132," * F06-12 for Age "&amp;T6&amp;" "&amp;U7&amp;" is more than F06-11"&amp;CHAR(10),""),IF(V133&gt;V132," * F06-12 for Age "&amp;V6&amp;" "&amp;V7&amp;" is more than F06-11"&amp;CHAR(10),""),IF(W133&gt;W132," * F06-12 for Age "&amp;V6&amp;" "&amp;W7&amp;" is more than F06-11"&amp;CHAR(10),""),IF(X133&gt;X132," * F06-12 for Age "&amp;X6&amp;" "&amp;X7&amp;" is more than F06-11"&amp;CHAR(10),""),IF(Y133&gt;Y132," * F06-12 for Age "&amp;X6&amp;" "&amp;Y7&amp;" is more than F06-11"&amp;CHAR(10),""),IF(Z133&gt;Z132," * F06-12 for Age "&amp;Z6&amp;" "&amp;Z7&amp;" is more than F06-11"&amp;CHAR(10),""),IF(AA133&gt;AA132," * F06-12 for Age "&amp;Z6&amp;" "&amp;AA7&amp;" is more than F06-11"&amp;CHAR(10),""),IF(AB133&gt;AB132," * Total F06-12 is more than Total F06-11"&amp;CHAR(10),""))</f>
        <v/>
      </c>
      <c r="AD132" s="223"/>
      <c r="AE132" s="89"/>
      <c r="AF132" s="278"/>
    </row>
    <row r="133" spans="1:32" s="9" customFormat="1" ht="85.5" customHeight="1" x14ac:dyDescent="0.95">
      <c r="A133" s="234"/>
      <c r="B133" s="100" t="s">
        <v>530</v>
      </c>
      <c r="C133" s="95" t="s">
        <v>377</v>
      </c>
      <c r="D133" s="133"/>
      <c r="E133" s="133"/>
      <c r="F133" s="133"/>
      <c r="G133" s="133"/>
      <c r="H133" s="133"/>
      <c r="I133" s="133"/>
      <c r="J133" s="123"/>
      <c r="K133" s="116"/>
      <c r="L133" s="123"/>
      <c r="M133" s="116"/>
      <c r="N133" s="123"/>
      <c r="O133" s="116"/>
      <c r="P133" s="123"/>
      <c r="Q133" s="116"/>
      <c r="R133" s="123"/>
      <c r="S133" s="116"/>
      <c r="T133" s="123"/>
      <c r="U133" s="116"/>
      <c r="V133" s="123"/>
      <c r="W133" s="116"/>
      <c r="X133" s="123"/>
      <c r="Y133" s="116"/>
      <c r="Z133" s="123"/>
      <c r="AA133" s="116"/>
      <c r="AB133" s="134">
        <f t="shared" si="9"/>
        <v>0</v>
      </c>
      <c r="AC133" s="242"/>
      <c r="AD133" s="223"/>
      <c r="AE133" s="104"/>
      <c r="AF133" s="278"/>
    </row>
    <row r="134" spans="1:32" s="7" customFormat="1" ht="76.5" x14ac:dyDescent="1.1000000000000001">
      <c r="A134" s="289" t="s">
        <v>152</v>
      </c>
      <c r="B134" s="289"/>
      <c r="C134" s="289"/>
      <c r="D134" s="289"/>
      <c r="E134" s="289"/>
      <c r="F134" s="289"/>
      <c r="G134" s="289"/>
      <c r="H134" s="289"/>
      <c r="I134" s="289"/>
      <c r="J134" s="289"/>
      <c r="K134" s="289"/>
      <c r="L134" s="289"/>
      <c r="M134" s="289"/>
      <c r="N134" s="289"/>
      <c r="O134" s="289"/>
      <c r="P134" s="289"/>
      <c r="Q134" s="289"/>
      <c r="R134" s="289"/>
      <c r="S134" s="289"/>
      <c r="T134" s="289"/>
      <c r="U134" s="289"/>
      <c r="V134" s="289"/>
      <c r="W134" s="289"/>
      <c r="X134" s="289"/>
      <c r="Y134" s="289"/>
      <c r="Z134" s="289"/>
      <c r="AA134" s="289"/>
      <c r="AB134" s="289"/>
      <c r="AC134" s="289"/>
      <c r="AD134" s="289"/>
      <c r="AE134" s="289"/>
      <c r="AF134" s="289"/>
    </row>
    <row r="135" spans="1:32" s="8" customFormat="1" ht="58.5" customHeight="1" x14ac:dyDescent="1.05">
      <c r="A135" s="215" t="s">
        <v>49</v>
      </c>
      <c r="B135" s="215" t="s">
        <v>538</v>
      </c>
      <c r="C135" s="221" t="s">
        <v>505</v>
      </c>
      <c r="D135" s="220" t="s">
        <v>4</v>
      </c>
      <c r="E135" s="207"/>
      <c r="F135" s="206" t="s">
        <v>5</v>
      </c>
      <c r="G135" s="207"/>
      <c r="H135" s="206" t="s">
        <v>6</v>
      </c>
      <c r="I135" s="207"/>
      <c r="J135" s="206" t="s">
        <v>7</v>
      </c>
      <c r="K135" s="207"/>
      <c r="L135" s="206" t="s">
        <v>8</v>
      </c>
      <c r="M135" s="207"/>
      <c r="N135" s="206" t="s">
        <v>9</v>
      </c>
      <c r="O135" s="207"/>
      <c r="P135" s="206" t="s">
        <v>10</v>
      </c>
      <c r="Q135" s="207"/>
      <c r="R135" s="206" t="s">
        <v>11</v>
      </c>
      <c r="S135" s="207"/>
      <c r="T135" s="206" t="s">
        <v>12</v>
      </c>
      <c r="U135" s="207"/>
      <c r="V135" s="206" t="s">
        <v>28</v>
      </c>
      <c r="W135" s="207"/>
      <c r="X135" s="206" t="s">
        <v>29</v>
      </c>
      <c r="Y135" s="207"/>
      <c r="Z135" s="206" t="s">
        <v>13</v>
      </c>
      <c r="AA135" s="207"/>
      <c r="AB135" s="208" t="s">
        <v>24</v>
      </c>
      <c r="AC135" s="210" t="s">
        <v>572</v>
      </c>
      <c r="AD135" s="210" t="s">
        <v>578</v>
      </c>
      <c r="AE135" s="205" t="s">
        <v>579</v>
      </c>
      <c r="AF135" s="205" t="s">
        <v>579</v>
      </c>
    </row>
    <row r="136" spans="1:32" s="8" customFormat="1" ht="58.5" customHeight="1" x14ac:dyDescent="1.05">
      <c r="A136" s="216"/>
      <c r="B136" s="216"/>
      <c r="C136" s="222"/>
      <c r="D136" s="84" t="s">
        <v>14</v>
      </c>
      <c r="E136" s="84" t="s">
        <v>15</v>
      </c>
      <c r="F136" s="84" t="s">
        <v>14</v>
      </c>
      <c r="G136" s="84" t="s">
        <v>15</v>
      </c>
      <c r="H136" s="84" t="s">
        <v>14</v>
      </c>
      <c r="I136" s="84" t="s">
        <v>15</v>
      </c>
      <c r="J136" s="84" t="s">
        <v>14</v>
      </c>
      <c r="K136" s="84" t="s">
        <v>15</v>
      </c>
      <c r="L136" s="83" t="s">
        <v>14</v>
      </c>
      <c r="M136" s="84" t="s">
        <v>15</v>
      </c>
      <c r="N136" s="83" t="s">
        <v>14</v>
      </c>
      <c r="O136" s="84" t="s">
        <v>15</v>
      </c>
      <c r="P136" s="83" t="s">
        <v>14</v>
      </c>
      <c r="Q136" s="84" t="s">
        <v>15</v>
      </c>
      <c r="R136" s="83" t="s">
        <v>14</v>
      </c>
      <c r="S136" s="84" t="s">
        <v>15</v>
      </c>
      <c r="T136" s="83" t="s">
        <v>14</v>
      </c>
      <c r="U136" s="84" t="s">
        <v>15</v>
      </c>
      <c r="V136" s="83" t="s">
        <v>14</v>
      </c>
      <c r="W136" s="84" t="s">
        <v>15</v>
      </c>
      <c r="X136" s="83" t="s">
        <v>14</v>
      </c>
      <c r="Y136" s="84" t="s">
        <v>15</v>
      </c>
      <c r="Z136" s="83" t="s">
        <v>14</v>
      </c>
      <c r="AA136" s="84" t="s">
        <v>15</v>
      </c>
      <c r="AB136" s="209"/>
      <c r="AC136" s="210"/>
      <c r="AD136" s="210"/>
      <c r="AE136" s="205"/>
      <c r="AF136" s="205"/>
    </row>
    <row r="137" spans="1:32" s="9" customFormat="1" ht="90" customHeight="1" x14ac:dyDescent="0.95">
      <c r="A137" s="232" t="s">
        <v>35</v>
      </c>
      <c r="B137" s="85" t="s">
        <v>687</v>
      </c>
      <c r="C137" s="86" t="s">
        <v>564</v>
      </c>
      <c r="D137" s="135"/>
      <c r="E137" s="135"/>
      <c r="F137" s="135"/>
      <c r="G137" s="135"/>
      <c r="H137" s="135"/>
      <c r="I137" s="135"/>
      <c r="J137" s="93"/>
      <c r="K137" s="87"/>
      <c r="L137" s="93"/>
      <c r="M137" s="87"/>
      <c r="N137" s="93"/>
      <c r="O137" s="87"/>
      <c r="P137" s="93"/>
      <c r="Q137" s="87"/>
      <c r="R137" s="93"/>
      <c r="S137" s="87"/>
      <c r="T137" s="93"/>
      <c r="U137" s="87"/>
      <c r="V137" s="93"/>
      <c r="W137" s="87"/>
      <c r="X137" s="93"/>
      <c r="Y137" s="87"/>
      <c r="Z137" s="93"/>
      <c r="AA137" s="93"/>
      <c r="AB137" s="88">
        <f>SUM(D137:AA137)</f>
        <v>0</v>
      </c>
      <c r="AC137" s="99"/>
      <c r="AD137" s="212" t="str">
        <f>CONCATENATE(AC137,AC138,AC139,AC140,AC141,AC142,AC143,AC144)</f>
        <v/>
      </c>
      <c r="AE137" s="89" t="str">
        <f>CONCATENATE(IF(D137&lt;D123," * F06-13 for Age "&amp;D6&amp;" "&amp;D7&amp;" is less than F06-02"&amp;CHAR(10),""),IF(E137&lt;E123," * F06-13 for Age "&amp;D6&amp;" "&amp;E7&amp;" is less than F06-02"&amp;CHAR(10),""),IF(F137&lt;F123," * F06-13 for Age "&amp;F6&amp;" "&amp;F7&amp;" is less than F06-02"&amp;CHAR(10),""),IF(G137&lt;G123," * F06-13 for Age "&amp;F6&amp;" "&amp;G7&amp;" is less than F06-02"&amp;CHAR(10),""),IF(H137&lt;H123," * F06-13 for Age "&amp;H6&amp;" "&amp;H7&amp;" is less than F06-02"&amp;CHAR(10),""),IF(I137&lt;I123," * F06-13 for Age "&amp;H6&amp;" "&amp;I7&amp;" is less than F06-02"&amp;CHAR(10),""),IF(J137&lt;J123," * F06-13 for Age "&amp;J6&amp;" "&amp;J7&amp;" is less than F06-02"&amp;CHAR(10),""),IF(K137&lt;K123," * F06-13 for Age "&amp;J6&amp;" "&amp;K7&amp;" is less than F06-02"&amp;CHAR(10),""),IF(L137&lt;L123," * F06-13 for Age "&amp;L6&amp;" "&amp;L7&amp;" is less than F06-02"&amp;CHAR(10),""),IF(M137&lt;M123," * F06-13 for Age "&amp;L6&amp;" "&amp;M7&amp;" is less than F06-02"&amp;CHAR(10),""),IF(N137&lt;N123," * F06-13 for Age "&amp;N6&amp;" "&amp;N7&amp;" is less than F06-02"&amp;CHAR(10),""),IF(O137&lt;O123," * F06-13 for Age "&amp;N6&amp;" "&amp;O7&amp;" is less than F06-02"&amp;CHAR(10),""),IF(P137&lt;P123," * F06-13 for Age "&amp;P6&amp;" "&amp;P7&amp;" is less than F06-02"&amp;CHAR(10),""),IF(Q137&lt;Q123," * F06-13 for Age "&amp;P6&amp;" "&amp;Q7&amp;" is less than F06-02"&amp;CHAR(10),""),IF(R137&lt;R123," * F06-13 for Age "&amp;R6&amp;" "&amp;R7&amp;" is less than F06-02"&amp;CHAR(10),""),IF(S137&lt;S123," * F06-13 for Age "&amp;R6&amp;" "&amp;S7&amp;" is less than F06-02"&amp;CHAR(10),""),IF(T137&lt;T123," * F06-13 for Age "&amp;T6&amp;" "&amp;T7&amp;" is less than F06-02"&amp;CHAR(10),""),IF(U137&lt;U123," * F06-13 for Age "&amp;T6&amp;" "&amp;U7&amp;" is less than F06-02"&amp;CHAR(10),""),IF(V137&lt;V123," * F06-13 for Age "&amp;V6&amp;" "&amp;V7&amp;" is less than F06-02"&amp;CHAR(10),""),IF(W137&lt;W123," * F06-13 for Age "&amp;V6&amp;" "&amp;W7&amp;" is less than F06-02"&amp;CHAR(10),""),IF(X137&lt;X123," * F06-13 for Age "&amp;X6&amp;" "&amp;X7&amp;" is less than F06-02"&amp;CHAR(10),""),IF(Y137&lt;Y123," * F06-13 for Age "&amp;X6&amp;" "&amp;Y7&amp;" is less than F06-02"&amp;CHAR(10),""),IF(Z137&lt;Z123," * F06-13 for Age "&amp;Z6&amp;" "&amp;Z7&amp;" is less than F06-02"&amp;CHAR(10),""),IF(AA137&lt;AA123," * F06-13 for Age "&amp;Z6&amp;" "&amp;AA7&amp;" is less than F06-02"&amp;CHAR(10),""),IF(AB137&lt;AB123," * Total F06-13 is less than Total F06-02"&amp;CHAR(10),""))</f>
        <v/>
      </c>
      <c r="AF137" s="278" t="str">
        <f>CONCATENATE(AE137,AE138,AE139,AE140,AE141,AE142,AE143,AE144)</f>
        <v/>
      </c>
    </row>
    <row r="138" spans="1:32" s="9" customFormat="1" ht="90" customHeight="1" x14ac:dyDescent="0.95">
      <c r="A138" s="232"/>
      <c r="B138" s="85" t="s">
        <v>531</v>
      </c>
      <c r="C138" s="86" t="s">
        <v>565</v>
      </c>
      <c r="D138" s="135"/>
      <c r="E138" s="135"/>
      <c r="F138" s="135"/>
      <c r="G138" s="135"/>
      <c r="H138" s="135"/>
      <c r="I138" s="135"/>
      <c r="J138" s="93"/>
      <c r="K138" s="87"/>
      <c r="L138" s="93"/>
      <c r="M138" s="87"/>
      <c r="N138" s="93"/>
      <c r="O138" s="87"/>
      <c r="P138" s="93"/>
      <c r="Q138" s="87"/>
      <c r="R138" s="93"/>
      <c r="S138" s="87"/>
      <c r="T138" s="93"/>
      <c r="U138" s="87"/>
      <c r="V138" s="93"/>
      <c r="W138" s="87"/>
      <c r="X138" s="93"/>
      <c r="Y138" s="87"/>
      <c r="Z138" s="93"/>
      <c r="AA138" s="93"/>
      <c r="AB138" s="88">
        <f t="shared" ref="AB138:AB144" si="10">SUM(D138:AA138)</f>
        <v>0</v>
      </c>
      <c r="AC138" s="99" t="str">
        <f>CONCATENATE(IF(D138&gt;SUM(D125,D126)," * F06-14 for Age "&amp;D6&amp;" "&amp;D7&amp;" is more than (F06-04+F06-06)"&amp;CHAR(10),""),IF(E138&gt;SUM(E125,E126,E100)," * F06-14  for Age "&amp;D6&amp;" "&amp;E7&amp;" is more than (F06-04+F06-06)"&amp;CHAR(10),""),IF(F138&gt;SUM(F125,F126)," * F06-14  for Age "&amp;F6&amp;" "&amp;F7&amp;" is more than (F06-04+F06-06)"&amp;CHAR(10),""),IF(G138&gt;SUM(G125,G126,G100)," * F06-14  for Age "&amp;F6&amp;" "&amp;G7&amp;" is more than (F06-04+F06-06)"&amp;CHAR(10),""),IF(H138&gt;SUM(H125,H126)," * F06-14  for Age "&amp;H6&amp;" "&amp;H7&amp;" is more than (F06-04+F06-06)"&amp;CHAR(10),""),IF(I138&gt;SUM(I125,I126,I100)," * F06-14  for Age "&amp;H6&amp;" "&amp;I7&amp;" is more than (F06-04+F06-06)"&amp;CHAR(10),""),IF(J138&gt;SUM(J125,J126)," * F06-14  for Age "&amp;J6&amp;" "&amp;J7&amp;" is more than (F06-04+F06-06)"&amp;CHAR(10),""),IF(K138&gt;SUM(K125,K126,K100)," * F06-14  for Age "&amp;J6&amp;" "&amp;K7&amp;" is more than (F06-04+F06-06)"&amp;CHAR(10),""),IF(L138&gt;SUM(L125,L126)," * F06-14  for Age "&amp;L6&amp;" "&amp;L7&amp;" is more than (F06-04+F06-06)"&amp;CHAR(10),""),IF(M138&gt;SUM(M125,M126,M100)," * F06-14  for Age "&amp;L6&amp;" "&amp;M7&amp;" is more than (F06-04+F06-06)"&amp;CHAR(10),""),IF(N138&gt;SUM(N125,N126)," * F06-14  for Age "&amp;N6&amp;" "&amp;N7&amp;" is more than (F06-04+F06-06)"&amp;CHAR(10),""),IF(O138&gt;SUM(O125,O126,O100)," * F06-14  for Age "&amp;N6&amp;" "&amp;O7&amp;" is more than (F06-04+F06-06)"&amp;CHAR(10),""),IF(P138&gt;SUM(P125,P126)," * F06-14  for Age "&amp;P6&amp;" "&amp;P7&amp;" is more than (F06-04+F06-06)"&amp;CHAR(10),""),IF(Q138&gt;SUM(Q125,Q126,Q100)," * F06-14  for Age "&amp;P6&amp;" "&amp;Q7&amp;" is more than (F06-04+F06-06)"&amp;CHAR(10),""),IF(R138&gt;SUM(R125,R126)," * F06-14  for Age "&amp;R6&amp;" "&amp;R7&amp;" is more than (F06-04+F06-06)"&amp;CHAR(10),""),IF(S138&gt;SUM(S125,S126,S100)," * F06-14  for Age "&amp;R6&amp;" "&amp;S7&amp;" is more than (F06-04+F06-06)"&amp;CHAR(10),""),IF(T138&gt;SUM(T125,T126)," * F06-14  for Age "&amp;T6&amp;" "&amp;T7&amp;" is more than (F06-04+F06-06)"&amp;CHAR(10),""),IF(U138&gt;SUM(U125,U126,U100)," * F06-14  for Age "&amp;T6&amp;" "&amp;U7&amp;" is more than (F06-04+F06-06)"&amp;CHAR(10),""),IF(V138&gt;SUM(V125,V126)," * F06-14  for Age "&amp;V6&amp;" "&amp;V7&amp;" is more than (F06-04+F06-06)"&amp;CHAR(10),""),IF(W138&gt;SUM(W125,W126,W100)," * F06-14  for Age "&amp;V6&amp;" "&amp;W7&amp;" is more than (F06-04+F06-06)"&amp;CHAR(10),""),IF(X138&gt;SUM(X125,X126)," * F06-14  for Age "&amp;X6&amp;" "&amp;X7&amp;" is more than (F06-04+F06-06)"&amp;CHAR(10),""),IF(Y138&gt;SUM(Y125,Y126,Y100)," * F06-14  for Age "&amp;X6&amp;" "&amp;Y7&amp;" is more than (F06-04+F06-06)"&amp;CHAR(10),""),IF(Z138&gt;SUM(Z125,Z126)," * F06-14  for Age "&amp;Z6&amp;" "&amp;Z7&amp;" is more than (F06-04+F06-06)"&amp;CHAR(10),""),IF(AA138&gt;SUM(AA125,AA126,AA100)," * F06-14  for Age "&amp;Z6&amp;" "&amp;AA7&amp;" is more than (F06-04+F06-06)"&amp;CHAR(10),""),IF(AB138&gt;SUM(AB125,AB126)," * Total F06-14  is more than (F06-04+F06-06)"&amp;CHAR(10),""))</f>
        <v/>
      </c>
      <c r="AD138" s="223"/>
      <c r="AE138" s="89" t="str">
        <f>CONCATENATE(IF(D138&lt;SUM(D125,D127)," * Sum of (F06-04+F06-06) for Age "&amp;D6&amp;" "&amp;D7&amp;" is greater than F06-14"&amp;CHAR(10),""),IF(E138&lt;SUM(E125,E127,E100)," * Sum of (F06-04+F06-06) for Age "&amp;D6&amp;" "&amp;E7&amp;" is greater than F06-14"&amp;CHAR(10),""),IF(F138&lt;SUM(F125,F127)," * Sum of (F06-04+F06-06) for Age "&amp;F6&amp;" "&amp;F7&amp;" is greater than F06-14"&amp;CHAR(10),""),IF(G138&lt;SUM(G125,G127,G100)," * Sum of (F06-04+F06-06) for Age "&amp;F6&amp;" "&amp;G7&amp;" is greater than F06-14"&amp;CHAR(10),""),IF(H138&lt;SUM(H125,H127)," * Sum of (F06-04+F06-06) for Age "&amp;H6&amp;" "&amp;H7&amp;" is greater than F06-14"&amp;CHAR(10),""),IF(I138&lt;SUM(I125,I127,I100)," * Sum of (F06-04+F06-06) for Age "&amp;H6&amp;" "&amp;I7&amp;" is greater than F06-14"&amp;CHAR(10),""),IF(J138&lt;SUM(J125,J127)," * Sum of (F06-04+F06-06) for Age "&amp;J6&amp;" "&amp;J7&amp;" is greater than F06-14"&amp;CHAR(10),""),IF(K138&lt;SUM(K125,K127,K100)," * Sum of (F06-04+F06-06) for Age "&amp;J6&amp;" "&amp;K7&amp;" is greater than F06-14"&amp;CHAR(10),""),IF(L138&lt;SUM(L125,L127)," * Sum of (F06-04+F06-06) for Age "&amp;L6&amp;" "&amp;L7&amp;" is greater than F06-14"&amp;CHAR(10),""),IF(M138&lt;SUM(M125,M127,M100)," * Sum of (F06-04+F06-06) for Age "&amp;L6&amp;" "&amp;M7&amp;" is greater than F06-14"&amp;CHAR(10),""),IF(N138&lt;SUM(N125,N127)," * Sum of (F06-04+F06-06) for Age "&amp;N6&amp;" "&amp;N7&amp;" is greater than F06-14"&amp;CHAR(10),""),IF(O138&lt;SUM(O125,O127,O100)," * Sum of (F06-04+F06-06) for Age "&amp;N6&amp;" "&amp;O7&amp;" is greater than F06-14"&amp;CHAR(10),""),IF(P138&lt;SUM(P125,P127)," * Sum of (F06-04+F06-06) for Age "&amp;P6&amp;" "&amp;P7&amp;" is greater than F06-14"&amp;CHAR(10),""),IF(Q138&lt;SUM(Q125,Q127,Q100)," * Sum of (F06-04+F06-06) for Age "&amp;P6&amp;" "&amp;Q7&amp;" is greater than F06-14"&amp;CHAR(10),""),IF(R138&lt;SUM(R125,R127)," * Sum of (F06-04+F06-06) for Age "&amp;R6&amp;" "&amp;R7&amp;" is greater than F06-14"&amp;CHAR(10),""),IF(S138&lt;SUM(S125,S127,S100)," * Sum of (F06-04+F06-06) for Age "&amp;R6&amp;" "&amp;S7&amp;" is greater than F06-14"&amp;CHAR(10),""),IF(T138&lt;SUM(T125,T127)," * Sum of (F06-04+F06-06) for Age "&amp;T6&amp;" "&amp;T7&amp;" is greater than F06-14"&amp;CHAR(10),""),IF(U138&lt;SUM(U125,U127,U100)," * Sum of (F06-04+F06-06) for Age "&amp;T6&amp;" "&amp;U7&amp;" is greater than F06-14"&amp;CHAR(10),""),IF(V138&lt;SUM(V125,V127)," * Sum of (F06-04+F06-06) for Age "&amp;V6&amp;" "&amp;V7&amp;" is greater than F06-14"&amp;CHAR(10),""),IF(W138&lt;SUM(W125,W127,W100)," * Sum of (F06-04+F06-06) for Age "&amp;V6&amp;" "&amp;W7&amp;" is greater than F06-14"&amp;CHAR(10),""),IF(X138&lt;SUM(X125,X127)," * Sum of (F06-04+F06-06) for Age "&amp;X6&amp;" "&amp;X7&amp;" is greater than F06-14"&amp;CHAR(10),""),IF(Y138&lt;SUM(Y125,Y127,Y100)," * Sum of (F06-04+F06-06) for Age "&amp;X6&amp;" "&amp;Y7&amp;" is greater than F06-14"&amp;CHAR(10),""),IF(Z138&lt;SUM(Z125,Z127)," * Sum of (F06-04+F06-06) for Age "&amp;Z6&amp;" "&amp;Z7&amp;" is greater than F06-14"&amp;CHAR(10),""),IF(AA138&lt;SUM(AA125,AA127,AA100)," * Sum of (F06-04+F06-06) for Age "&amp;Z6&amp;" "&amp;AA7&amp;" is greater than F06-14"&amp;CHAR(10),""),IF(AB138&lt;SUM(AB125,AB127)," * Total Sum of (F06-04+F06-06) is greater than F06-14"&amp;CHAR(10),""))</f>
        <v/>
      </c>
      <c r="AF138" s="278"/>
    </row>
    <row r="139" spans="1:32" s="9" customFormat="1" ht="90" customHeight="1" x14ac:dyDescent="0.95">
      <c r="A139" s="232"/>
      <c r="B139" s="85" t="s">
        <v>688</v>
      </c>
      <c r="C139" s="86" t="s">
        <v>566</v>
      </c>
      <c r="D139" s="135"/>
      <c r="E139" s="135"/>
      <c r="F139" s="135"/>
      <c r="G139" s="135"/>
      <c r="H139" s="135"/>
      <c r="I139" s="135"/>
      <c r="J139" s="93"/>
      <c r="K139" s="87"/>
      <c r="L139" s="93"/>
      <c r="M139" s="87"/>
      <c r="N139" s="93"/>
      <c r="O139" s="87"/>
      <c r="P139" s="93"/>
      <c r="Q139" s="87"/>
      <c r="R139" s="93"/>
      <c r="S139" s="87"/>
      <c r="T139" s="93"/>
      <c r="U139" s="87"/>
      <c r="V139" s="93"/>
      <c r="W139" s="87"/>
      <c r="X139" s="93"/>
      <c r="Y139" s="87"/>
      <c r="Z139" s="93"/>
      <c r="AA139" s="93"/>
      <c r="AB139" s="88">
        <f t="shared" si="10"/>
        <v>0</v>
      </c>
      <c r="AC139" s="99" t="str">
        <f>CONCATENATE(IF(D139&gt;D129," * F06-15 for Age "&amp;D6&amp;" "&amp;D7&amp;" is more than F06-08"&amp;CHAR(10),""),IF(E139&gt;E129," * F06-15 for Age "&amp;D6&amp;" "&amp;E7&amp;" is more than F06-08"&amp;CHAR(10),""),IF(F139&gt;F129," * F06-15 for Age "&amp;F6&amp;" "&amp;F7&amp;" is more than F06-08"&amp;CHAR(10),""),IF(G139&gt;G129," * F06-15 for Age "&amp;F6&amp;" "&amp;G7&amp;" is more than F06-08"&amp;CHAR(10),""),IF(H139&gt;H129," * F06-15 for Age "&amp;H6&amp;" "&amp;H7&amp;" is more than F06-08"&amp;CHAR(10),""),IF(I139&gt;I129," * F06-15 for Age "&amp;H6&amp;" "&amp;I7&amp;" is more than F06-08"&amp;CHAR(10),""),IF(J139&gt;J129," * F06-15 for Age "&amp;J6&amp;" "&amp;J7&amp;" is more than F06-08"&amp;CHAR(10),""),IF(K139&gt;K129," * F06-15 for Age "&amp;J6&amp;" "&amp;K7&amp;" is more than F06-08"&amp;CHAR(10),""),IF(L139&gt;L129," * F06-15 for Age "&amp;L6&amp;" "&amp;L7&amp;" is more than F06-08"&amp;CHAR(10),""),IF(M139&gt;M129," * F06-15 for Age "&amp;L6&amp;" "&amp;M7&amp;" is more than F06-08"&amp;CHAR(10),""),IF(N139&gt;N129," * F06-15 for Age "&amp;N6&amp;" "&amp;N7&amp;" is more than F06-08"&amp;CHAR(10),""),IF(O139&gt;O129," * F06-15 for Age "&amp;N6&amp;" "&amp;O7&amp;" is more than F06-08"&amp;CHAR(10),""),IF(P139&gt;P129," * F06-15 for Age "&amp;P6&amp;" "&amp;P7&amp;" is more than F06-08"&amp;CHAR(10),""),IF(Q139&gt;Q129," * F06-15 for Age "&amp;P6&amp;" "&amp;Q7&amp;" is more than F06-08"&amp;CHAR(10),""),IF(R139&gt;R129," * F06-15 for Age "&amp;R6&amp;" "&amp;R7&amp;" is more than F06-08"&amp;CHAR(10),""),IF(S139&gt;S129," * F06-15 for Age "&amp;R6&amp;" "&amp;S7&amp;" is more than F06-08"&amp;CHAR(10),""),IF(T139&gt;T129," * F06-15 for Age "&amp;T6&amp;" "&amp;T7&amp;" is more than F06-08"&amp;CHAR(10),""),IF(U139&gt;U129," * F06-15 for Age "&amp;T6&amp;" "&amp;U7&amp;" is more than F06-08"&amp;CHAR(10),""),IF(V139&gt;V129," * F06-15 for Age "&amp;V6&amp;" "&amp;V7&amp;" is more than F06-08"&amp;CHAR(10),""),IF(W139&gt;W129," * F06-15 for Age "&amp;V6&amp;" "&amp;W7&amp;" is more than F06-08"&amp;CHAR(10),""),IF(X139&gt;X129," * F06-15 for Age "&amp;X6&amp;" "&amp;X7&amp;" is more than F06-08"&amp;CHAR(10),""),IF(Y139&gt;Y129," * F06-15 for Age "&amp;X6&amp;" "&amp;Y7&amp;" is more than F06-08"&amp;CHAR(10),""),IF(Z139&gt;Z129," * F06-15 for Age "&amp;Z6&amp;" "&amp;Z7&amp;" is more than F06-08"&amp;CHAR(10),""),IF(AA139&gt;AA129," * F06-15 for Age "&amp;Z6&amp;" "&amp;AA7&amp;" is more than F06-08"&amp;CHAR(10),""),IF(AB139&gt;AB129," * Total F06-15 is more than Total F06-08"&amp;CHAR(10),""))</f>
        <v/>
      </c>
      <c r="AD139" s="223"/>
      <c r="AE139" s="89" t="str">
        <f>CONCATENATE(IF(D139&lt;D129," * F06-15 for Age "&amp;D6&amp;" "&amp;D7&amp;" is less than F06-08"&amp;CHAR(10),""),IF(E139&lt;E129," * F06-15 for Age "&amp;D6&amp;" "&amp;E7&amp;" is less than F06-08"&amp;CHAR(10),""),IF(F139&lt;F129," * F06-15 for Age "&amp;F6&amp;" "&amp;F7&amp;" is less than F06-08"&amp;CHAR(10),""),IF(G139&lt;G129," * F06-15 for Age "&amp;F6&amp;" "&amp;G7&amp;" is less than F06-08"&amp;CHAR(10),""),IF(H139&lt;H129," * F06-15 for Age "&amp;H6&amp;" "&amp;H7&amp;" is less than F06-08"&amp;CHAR(10),""),IF(I139&lt;I129," * F06-15 for Age "&amp;H6&amp;" "&amp;I7&amp;" is less than F06-08"&amp;CHAR(10),""),IF(J139&lt;J129," * F06-15 for Age "&amp;J6&amp;" "&amp;J7&amp;" is less than F06-08"&amp;CHAR(10),""),IF(K139&lt;K129," * F06-15 for Age "&amp;J6&amp;" "&amp;K7&amp;" is less than F06-08"&amp;CHAR(10),""),IF(L139&lt;L129," * F06-15 for Age "&amp;L6&amp;" "&amp;L7&amp;" is less than F06-08"&amp;CHAR(10),""),IF(M139&lt;M129," * F06-15 for Age "&amp;L6&amp;" "&amp;M7&amp;" is less than F06-08"&amp;CHAR(10),""),IF(N139&lt;N129," * F06-15 for Age "&amp;N6&amp;" "&amp;N7&amp;" is less than F06-08"&amp;CHAR(10),""),IF(O139&lt;O129," * F06-15 for Age "&amp;N6&amp;" "&amp;O7&amp;" is less than F06-08"&amp;CHAR(10),""),IF(P139&lt;P129," * F06-15 for Age "&amp;P6&amp;" "&amp;P7&amp;" is less than F06-08"&amp;CHAR(10),""),IF(Q139&lt;Q129," * F06-15 for Age "&amp;P6&amp;" "&amp;Q7&amp;" is less than F06-08"&amp;CHAR(10),""),IF(R139&lt;R129," * F06-15 for Age "&amp;R6&amp;" "&amp;R7&amp;" is less than F06-08"&amp;CHAR(10),""),IF(S139&lt;S129," * F06-15 for Age "&amp;R6&amp;" "&amp;S7&amp;" is less than F06-08"&amp;CHAR(10),""),IF(T139&lt;T129," * F06-15 for Age "&amp;T6&amp;" "&amp;T7&amp;" is less than F06-08"&amp;CHAR(10),""),IF(U139&lt;U129," * F06-15 for Age "&amp;T6&amp;" "&amp;U7&amp;" is less than F06-08"&amp;CHAR(10),""),IF(V139&lt;V129," * F06-15 for Age "&amp;V6&amp;" "&amp;V7&amp;" is less than F06-08"&amp;CHAR(10),""),IF(W139&lt;W129," * F06-15 for Age "&amp;V6&amp;" "&amp;W7&amp;" is less than F06-08"&amp;CHAR(10),""),IF(X139&lt;X129," * F06-15 for Age "&amp;X6&amp;" "&amp;X7&amp;" is less than F06-08"&amp;CHAR(10),""),IF(Y139&lt;Y129," * F06-15 for Age "&amp;X6&amp;" "&amp;Y7&amp;" is less than F06-08"&amp;CHAR(10),""),IF(Z139&lt;Z129," * F06-15 for Age "&amp;Z6&amp;" "&amp;Z7&amp;" is less than F06-08"&amp;CHAR(10),""),IF(AA139&lt;AA129," * F06-15 for Age "&amp;Z6&amp;" "&amp;AA7&amp;" is less than F06-08"&amp;CHAR(10),""),IF(AB139&lt;AB129," * Total F06-15 is less than Total F06-08"&amp;CHAR(10),""))</f>
        <v/>
      </c>
      <c r="AF139" s="278"/>
    </row>
    <row r="140" spans="1:32" s="9" customFormat="1" ht="90" customHeight="1" x14ac:dyDescent="0.95">
      <c r="A140" s="232"/>
      <c r="B140" s="85" t="s">
        <v>689</v>
      </c>
      <c r="C140" s="86" t="s">
        <v>567</v>
      </c>
      <c r="D140" s="135"/>
      <c r="E140" s="135"/>
      <c r="F140" s="135"/>
      <c r="G140" s="135"/>
      <c r="H140" s="135"/>
      <c r="I140" s="135"/>
      <c r="J140" s="93"/>
      <c r="K140" s="87"/>
      <c r="L140" s="93"/>
      <c r="M140" s="87"/>
      <c r="N140" s="93"/>
      <c r="O140" s="87"/>
      <c r="P140" s="93"/>
      <c r="Q140" s="87"/>
      <c r="R140" s="93"/>
      <c r="S140" s="87"/>
      <c r="T140" s="93"/>
      <c r="U140" s="87"/>
      <c r="V140" s="93"/>
      <c r="W140" s="87"/>
      <c r="X140" s="93"/>
      <c r="Y140" s="87"/>
      <c r="Z140" s="93"/>
      <c r="AA140" s="93"/>
      <c r="AB140" s="88">
        <f t="shared" si="10"/>
        <v>0</v>
      </c>
      <c r="AC140" s="99" t="str">
        <f>CONCATENATE(IF(D140&gt;D131," * F06-16 for Age "&amp;D6&amp;" "&amp;D7&amp;" is more than F06-10"&amp;CHAR(10),""),IF(E140&gt;E131," * F06-16 for Age "&amp;D6&amp;" "&amp;E7&amp;" is more than F06-10"&amp;CHAR(10),""),IF(F140&gt;F131," * F06-16 for Age "&amp;F6&amp;" "&amp;F7&amp;" is more than F06-10"&amp;CHAR(10),""),IF(G140&gt;G131," * F06-16 for Age "&amp;F6&amp;" "&amp;G7&amp;" is more than F06-10"&amp;CHAR(10),""),IF(H140&gt;H131," * F06-16 for Age "&amp;H6&amp;" "&amp;H7&amp;" is more than F06-10"&amp;CHAR(10),""),IF(I140&gt;I131," * F06-16 for Age "&amp;H6&amp;" "&amp;I7&amp;" is more than F06-10"&amp;CHAR(10),""),IF(J140&gt;J131," * F06-16 for Age "&amp;J6&amp;" "&amp;J7&amp;" is more than F06-10"&amp;CHAR(10),""),IF(K140&gt;K131," * F06-16 for Age "&amp;J6&amp;" "&amp;K7&amp;" is more than F06-10"&amp;CHAR(10),""),IF(L140&gt;L131," * F06-16 for Age "&amp;L6&amp;" "&amp;L7&amp;" is more than F06-10"&amp;CHAR(10),""),IF(M140&gt;M131," * F06-16 for Age "&amp;L6&amp;" "&amp;M7&amp;" is more than F06-10"&amp;CHAR(10),""),IF(N140&gt;N131," * F06-16 for Age "&amp;N6&amp;" "&amp;N7&amp;" is more than F06-10"&amp;CHAR(10),""),IF(O140&gt;O131," * F06-16 for Age "&amp;N6&amp;" "&amp;O7&amp;" is more than F06-10"&amp;CHAR(10),""),IF(P140&gt;P131," * F06-16 for Age "&amp;P6&amp;" "&amp;P7&amp;" is more than F06-10"&amp;CHAR(10),""),IF(Q140&gt;Q131," * F06-16 for Age "&amp;P6&amp;" "&amp;Q7&amp;" is more than F06-10"&amp;CHAR(10),""),IF(R140&gt;R131," * F06-16 for Age "&amp;R6&amp;" "&amp;R7&amp;" is more than F06-10"&amp;CHAR(10),""),IF(S140&gt;S131," * F06-16 for Age "&amp;R6&amp;" "&amp;S7&amp;" is more than F06-10"&amp;CHAR(10),""),IF(T140&gt;T131," * F06-16 for Age "&amp;T6&amp;" "&amp;T7&amp;" is more than F06-10"&amp;CHAR(10),""),IF(U140&gt;U131," * F06-16 for Age "&amp;T6&amp;" "&amp;U7&amp;" is more than F06-10"&amp;CHAR(10),""),IF(V140&gt;V131," * F06-16 for Age "&amp;V6&amp;" "&amp;V7&amp;" is more than F06-10"&amp;CHAR(10),""),IF(W140&gt;W131," * F06-16 for Age "&amp;V6&amp;" "&amp;W7&amp;" is more than F06-10"&amp;CHAR(10),""),IF(X140&gt;X131," * F06-16 for Age "&amp;X6&amp;" "&amp;X7&amp;" is more than F06-10"&amp;CHAR(10),""),IF(Y140&gt;Y131," * F06-16 for Age "&amp;X6&amp;" "&amp;Y7&amp;" is more than F06-10"&amp;CHAR(10),""),IF(Z140&gt;Z131," * F06-16 for Age "&amp;Z6&amp;" "&amp;Z7&amp;" is more than F06-10"&amp;CHAR(10),""),IF(AA140&gt;AA131," * F06-16 for Age "&amp;Z6&amp;" "&amp;AA7&amp;" is more than F06-10"&amp;CHAR(10),""),IF(AB140&gt;AB131," * Total F06-16 is more than Total F06-10"&amp;CHAR(10),""))</f>
        <v/>
      </c>
      <c r="AD140" s="223"/>
      <c r="AE140" s="89" t="str">
        <f>CONCATENATE(IF(D140&lt;D131," * F06-16 for Age "&amp;D6&amp;" "&amp;D7&amp;" is less than F06-10"&amp;CHAR(10),""),IF(E140&lt;E131," * F06-16 for Age "&amp;D6&amp;" "&amp;E7&amp;" is less than F06-10"&amp;CHAR(10),""),IF(F140&lt;F131," * F06-16 for Age "&amp;F6&amp;" "&amp;F7&amp;" is less than F06-10"&amp;CHAR(10),""),IF(G140&lt;G131," * F06-16 for Age "&amp;F6&amp;" "&amp;G7&amp;" is less than F06-10"&amp;CHAR(10),""),IF(H140&lt;H131," * F06-16 for Age "&amp;H6&amp;" "&amp;H7&amp;" is less than F06-10"&amp;CHAR(10),""),IF(I140&lt;I131," * F06-16 for Age "&amp;H6&amp;" "&amp;I7&amp;" is less than F06-10"&amp;CHAR(10),""),IF(J140&lt;J131," * F06-16 for Age "&amp;J6&amp;" "&amp;J7&amp;" is less than F06-10"&amp;CHAR(10),""),IF(K140&lt;K131," * F06-16 for Age "&amp;J6&amp;" "&amp;K7&amp;" is less than F06-10"&amp;CHAR(10),""),IF(L140&lt;L131," * F06-16 for Age "&amp;L6&amp;" "&amp;L7&amp;" is less than F06-10"&amp;CHAR(10),""),IF(M140&lt;M131," * F06-16 for Age "&amp;L6&amp;" "&amp;M7&amp;" is less than F06-10"&amp;CHAR(10),""),IF(N140&lt;N131," * F06-16 for Age "&amp;N6&amp;" "&amp;N7&amp;" is less than F06-10"&amp;CHAR(10),""),IF(O140&lt;O131," * F06-16 for Age "&amp;N6&amp;" "&amp;O7&amp;" is less than F06-10"&amp;CHAR(10),""),IF(P140&lt;P131," * F06-16 for Age "&amp;P6&amp;" "&amp;P7&amp;" is less than F06-10"&amp;CHAR(10),""),IF(Q140&lt;Q131," * F06-16 for Age "&amp;P6&amp;" "&amp;Q7&amp;" is less than F06-10"&amp;CHAR(10),""),IF(R140&lt;R131," * F06-16 for Age "&amp;R6&amp;" "&amp;R7&amp;" is less than F06-10"&amp;CHAR(10),""),IF(S140&lt;S131," * F06-16 for Age "&amp;R6&amp;" "&amp;S7&amp;" is less than F06-10"&amp;CHAR(10),""),IF(T140&lt;T131," * F06-16 for Age "&amp;T6&amp;" "&amp;T7&amp;" is less than F06-10"&amp;CHAR(10),""),IF(U140&lt;U131," * F06-16 for Age "&amp;T6&amp;" "&amp;U7&amp;" is less than F06-10"&amp;CHAR(10),""),IF(V140&lt;V131," * F06-16 for Age "&amp;V6&amp;" "&amp;V7&amp;" is less than F06-10"&amp;CHAR(10),""),IF(W140&lt;W131," * F06-16 for Age "&amp;V6&amp;" "&amp;W7&amp;" is less than F06-10"&amp;CHAR(10),""),IF(X140&lt;X131," * F06-16 for Age "&amp;X6&amp;" "&amp;X7&amp;" is less than F06-10"&amp;CHAR(10),""),IF(Y140&lt;Y131," * F06-16 for Age "&amp;X6&amp;" "&amp;Y7&amp;" is less than F06-10"&amp;CHAR(10),""),IF(Z140&lt;Z131," * F06-16 for Age "&amp;Z6&amp;" "&amp;Z7&amp;" is less than F06-10"&amp;CHAR(10),""),IF(AA140&lt;AA131," * F06-16 for Age "&amp;Z6&amp;" "&amp;AA7&amp;" is less than F06-10"&amp;CHAR(10),""),IF(AB140&lt;AB131," * Total F06-16 is less than Total F06-10"&amp;CHAR(10),""))</f>
        <v/>
      </c>
      <c r="AF140" s="278"/>
    </row>
    <row r="141" spans="1:32" s="9" customFormat="1" ht="90" customHeight="1" x14ac:dyDescent="0.95">
      <c r="A141" s="232"/>
      <c r="B141" s="85" t="s">
        <v>690</v>
      </c>
      <c r="C141" s="86" t="s">
        <v>568</v>
      </c>
      <c r="D141" s="135"/>
      <c r="E141" s="135"/>
      <c r="F141" s="135"/>
      <c r="G141" s="135"/>
      <c r="H141" s="135"/>
      <c r="I141" s="135"/>
      <c r="J141" s="93"/>
      <c r="K141" s="87"/>
      <c r="L141" s="93"/>
      <c r="M141" s="87"/>
      <c r="N141" s="93"/>
      <c r="O141" s="87"/>
      <c r="P141" s="93"/>
      <c r="Q141" s="87"/>
      <c r="R141" s="93"/>
      <c r="S141" s="87"/>
      <c r="T141" s="93"/>
      <c r="U141" s="87"/>
      <c r="V141" s="93"/>
      <c r="W141" s="87"/>
      <c r="X141" s="93"/>
      <c r="Y141" s="87"/>
      <c r="Z141" s="93"/>
      <c r="AA141" s="93"/>
      <c r="AB141" s="88">
        <f t="shared" si="10"/>
        <v>0</v>
      </c>
      <c r="AC141" s="99"/>
      <c r="AD141" s="223"/>
      <c r="AE141" s="89"/>
      <c r="AF141" s="278"/>
    </row>
    <row r="142" spans="1:32" s="9" customFormat="1" ht="96" customHeight="1" x14ac:dyDescent="0.95">
      <c r="A142" s="232" t="s">
        <v>700</v>
      </c>
      <c r="B142" s="85" t="s">
        <v>397</v>
      </c>
      <c r="C142" s="86" t="s">
        <v>569</v>
      </c>
      <c r="D142" s="135"/>
      <c r="E142" s="135"/>
      <c r="F142" s="135"/>
      <c r="G142" s="135"/>
      <c r="H142" s="135"/>
      <c r="I142" s="135"/>
      <c r="J142" s="93"/>
      <c r="K142" s="87"/>
      <c r="L142" s="93"/>
      <c r="M142" s="87"/>
      <c r="N142" s="93"/>
      <c r="O142" s="87"/>
      <c r="P142" s="93"/>
      <c r="Q142" s="87"/>
      <c r="R142" s="93"/>
      <c r="S142" s="87"/>
      <c r="T142" s="93"/>
      <c r="U142" s="87"/>
      <c r="V142" s="93"/>
      <c r="W142" s="87"/>
      <c r="X142" s="93"/>
      <c r="Y142" s="87"/>
      <c r="Z142" s="93"/>
      <c r="AA142" s="93"/>
      <c r="AB142" s="88">
        <f t="shared" si="10"/>
        <v>0</v>
      </c>
      <c r="AC142" s="99" t="str">
        <f>CONCATENATE(IF(D142&gt;SUM(D125,D127,D123)," * F06-18 for Age "&amp;D6&amp;" "&amp;D7&amp;" is more than (F06-02+F06-04+F06-06)"&amp;CHAR(10),""),IF(E142&gt;SUM(E125,E127,E123)," * F06-18  for Age "&amp;D6&amp;" "&amp;E7&amp;" is more than (F06-02+F06-04+F06-06)"&amp;CHAR(10),""),IF(F142&gt;SUM(F125,F127,F123)," * F06-18  for Age "&amp;F6&amp;" "&amp;F7&amp;" is more than (F06-02+F06-04+F06-06)"&amp;CHAR(10),""),IF(G142&gt;SUM(G125,G127,G123)," * F06-18  for Age "&amp;F6&amp;" "&amp;G7&amp;" is more than (F06-02+F06-04+F06-06)"&amp;CHAR(10),""),IF(H142&gt;SUM(H125,H127,H123)," * F06-18  for Age "&amp;H6&amp;" "&amp;H7&amp;" is more than (F06-02+F06-04+F06-06)"&amp;CHAR(10),""),IF(I142&gt;SUM(I125,I127,I123)," * F06-18  for Age "&amp;H6&amp;" "&amp;I7&amp;" is more than (F06-02+F06-04+F06-06)"&amp;CHAR(10),""),IF(J142&gt;SUM(J125,J127,J123)," * F06-18  for Age "&amp;J6&amp;" "&amp;J7&amp;" is more than (F06-02+F06-04+F06-06)"&amp;CHAR(10),""),IF(K142&gt;SUM(K125,K127,K123)," * F06-18  for Age "&amp;J6&amp;" "&amp;K7&amp;" is more than (F06-02+F06-04+F06-06)"&amp;CHAR(10),""),IF(L142&gt;SUM(L125,L127,L123)," * F06-18  for Age "&amp;L6&amp;" "&amp;L7&amp;" is more than (F06-02+F06-04+F06-06)"&amp;CHAR(10),""),IF(M142&gt;SUM(M125,M127,M123)," * F06-18  for Age "&amp;L6&amp;" "&amp;M7&amp;" is more than (F06-02+F06-04+F06-06)"&amp;CHAR(10),""),IF(N142&gt;SUM(N125,N127,N123)," * F06-18  for Age "&amp;N6&amp;" "&amp;N7&amp;" is more than (F06-02+F06-04+F06-06)"&amp;CHAR(10),""),IF(O142&gt;SUM(O125,O127,O123)," * F06-18  for Age "&amp;N6&amp;" "&amp;O7&amp;" is more than (F06-02+F06-04+F06-06)"&amp;CHAR(10),""),IF(P142&gt;SUM(P125,P127,P123)," * F06-18  for Age "&amp;P6&amp;" "&amp;P7&amp;" is more than (F06-02+F06-04+F06-06)"&amp;CHAR(10),""),IF(Q142&gt;SUM(Q125,Q127,Q123)," * F06-18  for Age "&amp;P6&amp;" "&amp;Q7&amp;" is more than (F06-02+F06-04+F06-06)"&amp;CHAR(10),""),IF(R142&gt;SUM(R125,R127,R123)," * F06-18  for Age "&amp;R6&amp;" "&amp;R7&amp;" is more than (F06-02+F06-04+F06-06)"&amp;CHAR(10),""),IF(S142&gt;SUM(S125,S127,S123)," * F06-18  for Age "&amp;R6&amp;" "&amp;S7&amp;" is more than (F06-02+F06-04+F06-06)"&amp;CHAR(10),""),IF(T142&gt;SUM(T125,T127,T123)," * F06-18  for Age "&amp;T6&amp;" "&amp;T7&amp;" is more than (F06-02+F06-04+F06-06)"&amp;CHAR(10),""),IF(U142&gt;SUM(U125,U127,U123)," * F06-18  for Age "&amp;T6&amp;" "&amp;U7&amp;" is more than (F06-02+F06-04+F06-06)"&amp;CHAR(10),""),IF(V142&gt;SUM(V125,V127,V123)," * F06-18  for Age "&amp;V6&amp;" "&amp;V7&amp;" is more than (F06-02+F06-04+F06-06)"&amp;CHAR(10),""),IF(W142&gt;SUM(W125,W127,W123)," * F06-18  for Age "&amp;V6&amp;" "&amp;W7&amp;" is more than (F06-02+F06-04+F06-06)"&amp;CHAR(10),""),IF(X142&gt;SUM(X125,X127,X123)," * F06-18  for Age "&amp;X6&amp;" "&amp;X7&amp;" is more than (F06-02+F06-04+F06-06)"&amp;CHAR(10),""),IF(Y142&gt;SUM(Y125,Y127,Y123)," * F06-18  for Age "&amp;X6&amp;" "&amp;Y7&amp;" is more than (F06-02+F06-04+F06-06)"&amp;CHAR(10),""),IF(Z142&gt;SUM(Z125,Z127,Z123)," * F06-18  for Age "&amp;Z6&amp;" "&amp;Z7&amp;" is more than (F06-02+F06-04+F06-06)"&amp;CHAR(10),""),IF(AA142&gt;SUM(AA125,AA127,AA123)," * F06-18  for Age "&amp;Z6&amp;" "&amp;AA7&amp;" is more than (F06-02+F06-04+F06-06)"&amp;CHAR(10),""),IF(AB142&gt;SUM(AB125,AB127,AB123)," * Total F06-18  is more than (F06-02+F06-04+F06-06)"&amp;CHAR(10),""))</f>
        <v/>
      </c>
      <c r="AD142" s="223"/>
      <c r="AE142" s="89" t="str">
        <f>CONCATENATE(IF(D142&lt;SUM(D125,D123,D127)," * Sum of (F06-02+F06-04+F06-06) for Age "&amp;D6&amp;" "&amp;D7&amp;" is greater than F06-18"&amp;CHAR(10),""),IF(E142&lt;SUM(E125,E123,E127)," * Sum of (F06-02+F06-04+F06-06) for Age "&amp;D6&amp;" "&amp;E7&amp;" is greater than F06-18"&amp;CHAR(10),""),IF(F142&lt;SUM(F125,F123,F127)," * Sum of (F06-02+F06-04+F06-06) for Age "&amp;F6&amp;" "&amp;F7&amp;" is greater than F06-18"&amp;CHAR(10),""),IF(G142&lt;SUM(G125,G123,G127)," * Sum of (F06-02+F06-04+F06-06) for Age "&amp;F6&amp;" "&amp;G7&amp;" is greater than F06-18"&amp;CHAR(10),""),IF(H142&lt;SUM(H125,H123,H127)," * Sum of (F06-02+F06-04+F06-06) for Age "&amp;H6&amp;" "&amp;H7&amp;" is greater than F06-18"&amp;CHAR(10),""),IF(I142&lt;SUM(I125,I123,I127)," * Sum of (F06-02+F06-04+F06-06) for Age "&amp;H6&amp;" "&amp;I7&amp;" is greater than F06-18"&amp;CHAR(10),""),IF(J142&lt;SUM(J125,J123,J127)," * Sum of (F06-02+F06-04+F06-06) for Age "&amp;J6&amp;" "&amp;J7&amp;" is greater than F06-18"&amp;CHAR(10),""),IF(K142&lt;SUM(K125,K123,K127)," * Sum of (F06-02+F06-04+F06-06) for Age "&amp;J6&amp;" "&amp;K7&amp;" is greater than F06-18"&amp;CHAR(10),""),IF(L142&lt;SUM(L125,L123,L127)," * Sum of (F06-02+F06-04+F06-06) for Age "&amp;L6&amp;" "&amp;L7&amp;" is greater than F06-18"&amp;CHAR(10),""),IF(M142&lt;SUM(M125,M123,M127)," * Sum of (F06-02+F06-04+F06-06) for Age "&amp;L6&amp;" "&amp;M7&amp;" is greater than F06-18"&amp;CHAR(10),""),IF(N142&lt;SUM(N125,N123,N127)," * Sum of (F06-02+F06-04+F06-06) for Age "&amp;N6&amp;" "&amp;N7&amp;" is greater than F06-18"&amp;CHAR(10),""),IF(O142&lt;SUM(O125,O123,O127)," * Sum of (F06-02+F06-04+F06-06) for Age "&amp;N6&amp;" "&amp;O7&amp;" is greater than F06-18"&amp;CHAR(10),""),IF(P142&lt;SUM(P125,P123,P127)," * Sum of (F06-02+F06-04+F06-06) for Age "&amp;P6&amp;" "&amp;P7&amp;" is greater than F06-18"&amp;CHAR(10),""),IF(Q142&lt;SUM(Q125,Q123,Q127)," * Sum of (F06-02+F06-04+F06-06) for Age "&amp;P6&amp;" "&amp;Q7&amp;" is greater than F06-18"&amp;CHAR(10),""),IF(R142&lt;SUM(R125,R123,R127)," * Sum of (F06-02+F06-04+F06-06) for Age "&amp;R6&amp;" "&amp;R7&amp;" is greater than F06-18"&amp;CHAR(10),""),IF(S142&lt;SUM(S125,S123,S127)," * Sum of (F06-02+F06-04+F06-06) for Age "&amp;R6&amp;" "&amp;S7&amp;" is greater than F06-18"&amp;CHAR(10),""),IF(T142&lt;SUM(T125,T123,T127)," * Sum of (F06-02+F06-04+F06-06) for Age "&amp;T6&amp;" "&amp;T7&amp;" is greater than F06-18"&amp;CHAR(10),""),IF(U142&lt;SUM(U125,U123,U127)," * Sum of (F06-02+F06-04+F06-06) for Age "&amp;T6&amp;" "&amp;U7&amp;" is greater than F06-18"&amp;CHAR(10),""),IF(V142&lt;SUM(V125,V123,V127)," * Sum of (F06-02+F06-04+F06-06) for Age "&amp;V6&amp;" "&amp;V7&amp;" is greater than F06-18"&amp;CHAR(10),""),IF(W142&lt;SUM(W125,W123,W127)," * Sum of (F06-02+F06-04+F06-06) for Age "&amp;V6&amp;" "&amp;W7&amp;" is greater than F06-18"&amp;CHAR(10),""),IF(X142&lt;SUM(X125,X123,X127)," * Sum of (F06-02+F06-04+F06-06) for Age "&amp;X6&amp;" "&amp;X7&amp;" is greater than F06-18"&amp;CHAR(10),""),IF(Y142&lt;SUM(Y125,Y123,Y127)," * Sum of (F06-02+F06-04+F06-06) for Age "&amp;X6&amp;" "&amp;Y7&amp;" is greater than F06-18"&amp;CHAR(10),""),IF(Z142&lt;SUM(Z125,Z123,Z127)," * Sum of (F06-02+F06-04+F06-06) for Age "&amp;Z6&amp;" "&amp;Z7&amp;" is greater than F06-18"&amp;CHAR(10),""),IF(AA142&lt;SUM(AA125,AA123,AA127)," * Sum of (F06-02+F06-04+F06-06) for Age "&amp;Z6&amp;" "&amp;AA7&amp;" is greater than F06-18"&amp;CHAR(10),""),IF(AB142&lt;SUM(AB125,AB123,AB127)," * Total Sum of (F06-02+F06-04+F06-06) is greater than F06-18"&amp;CHAR(10),""))</f>
        <v/>
      </c>
      <c r="AF142" s="278"/>
    </row>
    <row r="143" spans="1:32" s="9" customFormat="1" ht="96" customHeight="1" x14ac:dyDescent="0.95">
      <c r="A143" s="232"/>
      <c r="B143" s="85" t="s">
        <v>532</v>
      </c>
      <c r="C143" s="86" t="s">
        <v>570</v>
      </c>
      <c r="D143" s="135"/>
      <c r="E143" s="135"/>
      <c r="F143" s="135"/>
      <c r="G143" s="135"/>
      <c r="H143" s="135"/>
      <c r="I143" s="135"/>
      <c r="J143" s="93"/>
      <c r="K143" s="87"/>
      <c r="L143" s="93"/>
      <c r="M143" s="87"/>
      <c r="N143" s="93"/>
      <c r="O143" s="87"/>
      <c r="P143" s="93"/>
      <c r="Q143" s="87"/>
      <c r="R143" s="93"/>
      <c r="S143" s="87"/>
      <c r="T143" s="93"/>
      <c r="U143" s="87"/>
      <c r="V143" s="93"/>
      <c r="W143" s="87"/>
      <c r="X143" s="93"/>
      <c r="Y143" s="87"/>
      <c r="Z143" s="93"/>
      <c r="AA143" s="93"/>
      <c r="AB143" s="88">
        <f t="shared" si="10"/>
        <v>0</v>
      </c>
      <c r="AC143" s="99" t="str">
        <f>CONCATENATE(IF(D143&gt;D129," * F06-19 for Age "&amp;D6&amp;" "&amp;D7&amp;" is more than F06-08"&amp;CHAR(10),""),IF(E143&gt;E129," * F06-19 for Age "&amp;D6&amp;" "&amp;E7&amp;" is more than F06-08"&amp;CHAR(10),""),IF(F143&gt;F129," * F06-19 for Age "&amp;F6&amp;" "&amp;F7&amp;" is more than F06-08"&amp;CHAR(10),""),IF(G143&gt;G129," * F06-19 for Age "&amp;F6&amp;" "&amp;G7&amp;" is more than F06-08"&amp;CHAR(10),""),IF(H143&gt;H129," * F06-19 for Age "&amp;H6&amp;" "&amp;H7&amp;" is more than F06-08"&amp;CHAR(10),""),IF(I143&gt;I129," * F06-19 for Age "&amp;H6&amp;" "&amp;I7&amp;" is more than F06-08"&amp;CHAR(10),""),IF(J143&gt;J129," * F06-19 for Age "&amp;J6&amp;" "&amp;J7&amp;" is more than F06-08"&amp;CHAR(10),""),IF(K143&gt;K129," * F06-19 for Age "&amp;J6&amp;" "&amp;K7&amp;" is more than F06-08"&amp;CHAR(10),""),IF(L143&gt;L129," * F06-19 for Age "&amp;L6&amp;" "&amp;L7&amp;" is more than F06-08"&amp;CHAR(10),""),IF(M143&gt;M129," * F06-19 for Age "&amp;L6&amp;" "&amp;M7&amp;" is more than F06-08"&amp;CHAR(10),""),IF(N143&gt;N129," * F06-19 for Age "&amp;N6&amp;" "&amp;N7&amp;" is more than F06-08"&amp;CHAR(10),""),IF(O143&gt;O129," * F06-19 for Age "&amp;N6&amp;" "&amp;O7&amp;" is more than F06-08"&amp;CHAR(10),""),IF(P143&gt;P129," * F06-19 for Age "&amp;P6&amp;" "&amp;P7&amp;" is more than F06-08"&amp;CHAR(10),""),IF(Q143&gt;Q129," * F06-19 for Age "&amp;P6&amp;" "&amp;Q7&amp;" is more than F06-08"&amp;CHAR(10),""),IF(R143&gt;R129," * F06-19 for Age "&amp;R6&amp;" "&amp;R7&amp;" is more than F06-08"&amp;CHAR(10),""),IF(S143&gt;S129," * F06-19 for Age "&amp;R6&amp;" "&amp;S7&amp;" is more than F06-08"&amp;CHAR(10),""),IF(T143&gt;T129," * F06-19 for Age "&amp;T6&amp;" "&amp;T7&amp;" is more than F06-08"&amp;CHAR(10),""),IF(U143&gt;U129," * F06-19 for Age "&amp;T6&amp;" "&amp;U7&amp;" is more than F06-08"&amp;CHAR(10),""),IF(V143&gt;V129," * F06-19 for Age "&amp;V6&amp;" "&amp;V7&amp;" is more than F06-08"&amp;CHAR(10),""),IF(W143&gt;W129," * F06-19 for Age "&amp;V6&amp;" "&amp;W7&amp;" is more than F06-08"&amp;CHAR(10),""),IF(X143&gt;X129," * F06-19 for Age "&amp;X6&amp;" "&amp;X7&amp;" is more than F06-08"&amp;CHAR(10),""),IF(Y143&gt;Y129," * F06-19 for Age "&amp;X6&amp;" "&amp;Y7&amp;" is more than F06-08"&amp;CHAR(10),""),IF(Z143&gt;Z129," * F06-19 for Age "&amp;Z6&amp;" "&amp;Z7&amp;" is more than F06-08"&amp;CHAR(10),""),IF(AA143&gt;AA129," * F06-19 for Age "&amp;Z6&amp;" "&amp;AA7&amp;" is more than F06-08"&amp;CHAR(10),""),IF(AB143&gt;AB129," * Total F06-19 is more than Total F06-08"&amp;CHAR(10),""))</f>
        <v/>
      </c>
      <c r="AD143" s="223"/>
      <c r="AE143" s="89" t="str">
        <f>CONCATENATE(IF(D143&lt;D129," * F06-19 for Age "&amp;D6&amp;" "&amp;D7&amp;" is less than F06-08"&amp;CHAR(10),""),IF(E143&lt;E129," * F06-19 for Age "&amp;D6&amp;" "&amp;E7&amp;" is less than F06-08"&amp;CHAR(10),""),IF(F143&lt;F129," * F06-19 for Age "&amp;F6&amp;" "&amp;F7&amp;" is less than F06-08"&amp;CHAR(10),""),IF(G143&lt;G129," * F06-19 for Age "&amp;F6&amp;" "&amp;G7&amp;" is less than F06-08"&amp;CHAR(10),""),IF(H143&lt;H129," * F06-19 for Age "&amp;H6&amp;" "&amp;H7&amp;" is less than F06-08"&amp;CHAR(10),""),IF(I143&lt;I129," * F06-19 for Age "&amp;H6&amp;" "&amp;I7&amp;" is less than F06-08"&amp;CHAR(10),""),IF(J143&lt;J129," * F06-19 for Age "&amp;J6&amp;" "&amp;J7&amp;" is less than F06-08"&amp;CHAR(10),""),IF(K143&lt;K129," * F06-19 for Age "&amp;J6&amp;" "&amp;K7&amp;" is less than F06-08"&amp;CHAR(10),""),IF(L143&lt;L129," * F06-19 for Age "&amp;L6&amp;" "&amp;L7&amp;" is less than F06-08"&amp;CHAR(10),""),IF(M143&lt;M129," * F06-19 for Age "&amp;L6&amp;" "&amp;M7&amp;" is less than F06-08"&amp;CHAR(10),""),IF(N143&lt;N129," * F06-19 for Age "&amp;N6&amp;" "&amp;N7&amp;" is less than F06-08"&amp;CHAR(10),""),IF(O143&lt;O129," * F06-19 for Age "&amp;N6&amp;" "&amp;O7&amp;" is less than F06-08"&amp;CHAR(10),""),IF(P143&lt;P129," * F06-19 for Age "&amp;P6&amp;" "&amp;P7&amp;" is less than F06-08"&amp;CHAR(10),""),IF(Q143&lt;Q129," * F06-19 for Age "&amp;P6&amp;" "&amp;Q7&amp;" is less than F06-08"&amp;CHAR(10),""),IF(R143&lt;R129," * F06-19 for Age "&amp;R6&amp;" "&amp;R7&amp;" is less than F06-08"&amp;CHAR(10),""),IF(S143&lt;S129," * F06-19 for Age "&amp;R6&amp;" "&amp;S7&amp;" is less than F06-08"&amp;CHAR(10),""),IF(T143&lt;T129," * F06-19 for Age "&amp;T6&amp;" "&amp;T7&amp;" is less than F06-08"&amp;CHAR(10),""),IF(U143&lt;U129," * F06-19 for Age "&amp;T6&amp;" "&amp;U7&amp;" is less than F06-08"&amp;CHAR(10),""),IF(V143&lt;V129," * F06-19 for Age "&amp;V6&amp;" "&amp;V7&amp;" is less than F06-08"&amp;CHAR(10),""),IF(W143&lt;W129," * F06-19 for Age "&amp;V6&amp;" "&amp;W7&amp;" is less than F06-08"&amp;CHAR(10),""),IF(X143&lt;X129," * F06-19 for Age "&amp;X6&amp;" "&amp;X7&amp;" is less than F06-08"&amp;CHAR(10),""),IF(Y143&lt;Y129," * F06-19 for Age "&amp;X6&amp;" "&amp;Y7&amp;" is less than F06-08"&amp;CHAR(10),""),IF(Z143&lt;Z129," * F06-19 for Age "&amp;Z6&amp;" "&amp;Z7&amp;" is less than F06-08"&amp;CHAR(10),""),IF(AA143&lt;AA129," * F06-19 for Age "&amp;Z6&amp;" "&amp;AA7&amp;" is less than F06-08"&amp;CHAR(10),""),IF(AB143&lt;AB129," * Total F06-19 is less than Total F06-08"&amp;CHAR(10),""))</f>
        <v/>
      </c>
      <c r="AF143" s="278"/>
    </row>
    <row r="144" spans="1:32" s="9" customFormat="1" ht="96" customHeight="1" x14ac:dyDescent="0.95">
      <c r="A144" s="229"/>
      <c r="B144" s="100" t="s">
        <v>691</v>
      </c>
      <c r="C144" s="95" t="s">
        <v>571</v>
      </c>
      <c r="D144" s="136"/>
      <c r="E144" s="136"/>
      <c r="F144" s="136"/>
      <c r="G144" s="136"/>
      <c r="H144" s="136"/>
      <c r="I144" s="136"/>
      <c r="J144" s="116"/>
      <c r="K144" s="102"/>
      <c r="L144" s="116"/>
      <c r="M144" s="102"/>
      <c r="N144" s="116"/>
      <c r="O144" s="102"/>
      <c r="P144" s="116"/>
      <c r="Q144" s="102"/>
      <c r="R144" s="116"/>
      <c r="S144" s="102"/>
      <c r="T144" s="116"/>
      <c r="U144" s="102"/>
      <c r="V144" s="116"/>
      <c r="W144" s="102"/>
      <c r="X144" s="116"/>
      <c r="Y144" s="102"/>
      <c r="Z144" s="116"/>
      <c r="AA144" s="116"/>
      <c r="AB144" s="96">
        <f t="shared" si="10"/>
        <v>0</v>
      </c>
      <c r="AC144" s="103" t="str">
        <f>CONCATENATE(IF(D144&gt;D131," * F06-20 for Age "&amp;D6&amp;" "&amp;D7&amp;" is more than F06-10"&amp;CHAR(10),""),IF(E144&gt;E131," * F06-20 for Age "&amp;D6&amp;" "&amp;E7&amp;" is more than F06-10"&amp;CHAR(10),""),IF(F144&gt;F131," * F06-20 for Age "&amp;F6&amp;" "&amp;F7&amp;" is more than F06-10"&amp;CHAR(10),""),IF(G144&gt;G131," * F06-20 for Age "&amp;F6&amp;" "&amp;G7&amp;" is more than F06-10"&amp;CHAR(10),""),IF(H144&gt;H131," * F06-20 for Age "&amp;H6&amp;" "&amp;H7&amp;" is more than F06-10"&amp;CHAR(10),""),IF(I144&gt;I131," * F06-20 for Age "&amp;H6&amp;" "&amp;I7&amp;" is more than F06-10"&amp;CHAR(10),""),IF(J144&gt;J131," * F06-20 for Age "&amp;J6&amp;" "&amp;J7&amp;" is more than F06-10"&amp;CHAR(10),""),IF(K144&gt;K131," * F06-20 for Age "&amp;J6&amp;" "&amp;K7&amp;" is more than F06-10"&amp;CHAR(10),""),IF(L144&gt;L131," * F06-20 for Age "&amp;L6&amp;" "&amp;L7&amp;" is more than F06-10"&amp;CHAR(10),""),IF(M144&gt;M131," * F06-20 for Age "&amp;L6&amp;" "&amp;M7&amp;" is more than F06-10"&amp;CHAR(10),""),IF(N144&gt;N131," * F06-20 for Age "&amp;N6&amp;" "&amp;N7&amp;" is more than F06-10"&amp;CHAR(10),""),IF(O144&gt;O131," * F06-20 for Age "&amp;N6&amp;" "&amp;O7&amp;" is more than F06-10"&amp;CHAR(10),""),IF(P144&gt;P131," * F06-20 for Age "&amp;P6&amp;" "&amp;P7&amp;" is more than F06-10"&amp;CHAR(10),""),IF(Q144&gt;Q131," * F06-20 for Age "&amp;P6&amp;" "&amp;Q7&amp;" is more than F06-10"&amp;CHAR(10),""),IF(R144&gt;R131," * F06-20 for Age "&amp;R6&amp;" "&amp;R7&amp;" is more than F06-10"&amp;CHAR(10),""),IF(S144&gt;S131," * F06-20 for Age "&amp;R6&amp;" "&amp;S7&amp;" is more than F06-10"&amp;CHAR(10),""),IF(T144&gt;T131," * F06-20 for Age "&amp;T6&amp;" "&amp;T7&amp;" is more than F06-10"&amp;CHAR(10),""),IF(U144&gt;U131," * F06-20 for Age "&amp;T6&amp;" "&amp;U7&amp;" is more than F06-10"&amp;CHAR(10),""),IF(V144&gt;V131," * F06-20 for Age "&amp;V6&amp;" "&amp;V7&amp;" is more than F06-10"&amp;CHAR(10),""),IF(W144&gt;W131," * F06-20 for Age "&amp;V6&amp;" "&amp;W7&amp;" is more than F06-10"&amp;CHAR(10),""),IF(X144&gt;X131," * F06-20 for Age "&amp;X6&amp;" "&amp;X7&amp;" is more than F06-10"&amp;CHAR(10),""),IF(Y144&gt;Y131," * F06-20 for Age "&amp;X6&amp;" "&amp;Y7&amp;" is more than F06-10"&amp;CHAR(10),""),IF(Z144&gt;Z131," * F06-20 for Age "&amp;Z6&amp;" "&amp;Z7&amp;" is more than F06-10"&amp;CHAR(10),""),IF(AA144&gt;AA131," * F06-20 for Age "&amp;Z6&amp;" "&amp;AA7&amp;" is more than F06-10"&amp;CHAR(10),""),IF(AB144&gt;AB131," * Total F06-20 is more than Total F06-10"&amp;CHAR(10),""))</f>
        <v/>
      </c>
      <c r="AD144" s="223"/>
      <c r="AE144" s="104" t="str">
        <f>CONCATENATE(IF(D144&lt;D131," * F06-20 for Age "&amp;D6&amp;" "&amp;D7&amp;" is less than F06-10"&amp;CHAR(10),""),IF(E144&lt;E131," * F06-20 for Age "&amp;D6&amp;" "&amp;E7&amp;" is less than F06-10"&amp;CHAR(10),""),IF(F144&lt;F131," * F06-20 for Age "&amp;F6&amp;" "&amp;F7&amp;" is less than F06-10"&amp;CHAR(10),""),IF(G144&lt;G131," * F06-20 for Age "&amp;F6&amp;" "&amp;G7&amp;" is less than F06-10"&amp;CHAR(10),""),IF(H144&lt;H131," * F06-20 for Age "&amp;H6&amp;" "&amp;H7&amp;" is less than F06-10"&amp;CHAR(10),""),IF(I144&lt;I131," * F06-20 for Age "&amp;H6&amp;" "&amp;I7&amp;" is less than F06-10"&amp;CHAR(10),""),IF(J144&lt;J131," * F06-20 for Age "&amp;J6&amp;" "&amp;J7&amp;" is less than F06-10"&amp;CHAR(10),""),IF(K144&lt;K131," * F06-20 for Age "&amp;J6&amp;" "&amp;K7&amp;" is less than F06-10"&amp;CHAR(10),""),IF(L144&lt;L131," * F06-20 for Age "&amp;L6&amp;" "&amp;L7&amp;" is less than F06-10"&amp;CHAR(10),""),IF(M144&lt;M131," * F06-20 for Age "&amp;L6&amp;" "&amp;M7&amp;" is less than F06-10"&amp;CHAR(10),""),IF(N144&lt;N131," * F06-20 for Age "&amp;N6&amp;" "&amp;N7&amp;" is less than F06-10"&amp;CHAR(10),""),IF(O144&lt;O131," * F06-20 for Age "&amp;N6&amp;" "&amp;O7&amp;" is less than F06-10"&amp;CHAR(10),""),IF(P144&lt;P131," * F06-20 for Age "&amp;P6&amp;" "&amp;P7&amp;" is less than F06-10"&amp;CHAR(10),""),IF(Q144&lt;Q131," * F06-20 for Age "&amp;P6&amp;" "&amp;Q7&amp;" is less than F06-10"&amp;CHAR(10),""),IF(R144&lt;R131," * F06-20 for Age "&amp;R6&amp;" "&amp;R7&amp;" is less than F06-10"&amp;CHAR(10),""),IF(S144&lt;S131," * F06-20 for Age "&amp;R6&amp;" "&amp;S7&amp;" is less than F06-10"&amp;CHAR(10),""),IF(T144&lt;T131," * F06-20 for Age "&amp;T6&amp;" "&amp;T7&amp;" is less than F06-10"&amp;CHAR(10),""),IF(U144&lt;U131," * F06-20 for Age "&amp;T6&amp;" "&amp;U7&amp;" is less than F06-10"&amp;CHAR(10),""),IF(V144&lt;V131," * F06-20 for Age "&amp;V6&amp;" "&amp;V7&amp;" is less than F06-10"&amp;CHAR(10),""),IF(W144&lt;W131," * F06-20 for Age "&amp;V6&amp;" "&amp;W7&amp;" is less than F06-10"&amp;CHAR(10),""),IF(X144&lt;X131," * F06-20 for Age "&amp;X6&amp;" "&amp;X7&amp;" is less than F06-10"&amp;CHAR(10),""),IF(Y144&lt;Y131," * F06-20 for Age "&amp;X6&amp;" "&amp;Y7&amp;" is less than F06-10"&amp;CHAR(10),""),IF(Z144&lt;Z131," * F06-20 for Age "&amp;Z6&amp;" "&amp;Z7&amp;" is less than F06-10"&amp;CHAR(10),""),IF(AA144&lt;AA131," * F06-20 for Age "&amp;Z6&amp;" "&amp;AA7&amp;" is less than F06-10"&amp;CHAR(10),""),IF(AB144&lt;AB131," * Total F06-20 is less than Total F06-10"&amp;CHAR(10),""))</f>
        <v/>
      </c>
      <c r="AF144" s="278"/>
    </row>
    <row r="145" spans="1:32" s="7" customFormat="1" ht="76.5" x14ac:dyDescent="1.1000000000000001">
      <c r="A145" s="289" t="s">
        <v>154</v>
      </c>
      <c r="B145" s="289"/>
      <c r="C145" s="289"/>
      <c r="D145" s="289"/>
      <c r="E145" s="289"/>
      <c r="F145" s="289"/>
      <c r="G145" s="289"/>
      <c r="H145" s="289"/>
      <c r="I145" s="289"/>
      <c r="J145" s="289"/>
      <c r="K145" s="289"/>
      <c r="L145" s="289"/>
      <c r="M145" s="289"/>
      <c r="N145" s="289"/>
      <c r="O145" s="289"/>
      <c r="P145" s="289"/>
      <c r="Q145" s="289"/>
      <c r="R145" s="289"/>
      <c r="S145" s="289"/>
      <c r="T145" s="289"/>
      <c r="U145" s="289"/>
      <c r="V145" s="289"/>
      <c r="W145" s="289"/>
      <c r="X145" s="289"/>
      <c r="Y145" s="289"/>
      <c r="Z145" s="289"/>
      <c r="AA145" s="289"/>
      <c r="AB145" s="289"/>
      <c r="AC145" s="289"/>
      <c r="AD145" s="289"/>
      <c r="AE145" s="289"/>
      <c r="AF145" s="289"/>
    </row>
    <row r="146" spans="1:32" s="8" customFormat="1" ht="58.5" customHeight="1" x14ac:dyDescent="1.05">
      <c r="A146" s="215" t="s">
        <v>49</v>
      </c>
      <c r="B146" s="215" t="s">
        <v>538</v>
      </c>
      <c r="C146" s="221" t="s">
        <v>505</v>
      </c>
      <c r="D146" s="220" t="s">
        <v>4</v>
      </c>
      <c r="E146" s="207"/>
      <c r="F146" s="206" t="s">
        <v>5</v>
      </c>
      <c r="G146" s="207"/>
      <c r="H146" s="206" t="s">
        <v>6</v>
      </c>
      <c r="I146" s="207"/>
      <c r="J146" s="206" t="s">
        <v>7</v>
      </c>
      <c r="K146" s="207"/>
      <c r="L146" s="206" t="s">
        <v>8</v>
      </c>
      <c r="M146" s="207"/>
      <c r="N146" s="206" t="s">
        <v>9</v>
      </c>
      <c r="O146" s="207"/>
      <c r="P146" s="206" t="s">
        <v>10</v>
      </c>
      <c r="Q146" s="207"/>
      <c r="R146" s="206" t="s">
        <v>11</v>
      </c>
      <c r="S146" s="207"/>
      <c r="T146" s="206" t="s">
        <v>12</v>
      </c>
      <c r="U146" s="207"/>
      <c r="V146" s="206" t="s">
        <v>28</v>
      </c>
      <c r="W146" s="207"/>
      <c r="X146" s="206" t="s">
        <v>29</v>
      </c>
      <c r="Y146" s="207"/>
      <c r="Z146" s="206" t="s">
        <v>13</v>
      </c>
      <c r="AA146" s="207"/>
      <c r="AB146" s="245" t="s">
        <v>24</v>
      </c>
      <c r="AC146" s="238" t="s">
        <v>572</v>
      </c>
      <c r="AD146" s="210" t="s">
        <v>578</v>
      </c>
      <c r="AE146" s="205" t="s">
        <v>579</v>
      </c>
      <c r="AF146" s="205" t="s">
        <v>579</v>
      </c>
    </row>
    <row r="147" spans="1:32" s="8" customFormat="1" ht="58.5" customHeight="1" x14ac:dyDescent="1.05">
      <c r="A147" s="216"/>
      <c r="B147" s="216"/>
      <c r="C147" s="222"/>
      <c r="D147" s="84" t="s">
        <v>14</v>
      </c>
      <c r="E147" s="84" t="s">
        <v>15</v>
      </c>
      <c r="F147" s="84" t="s">
        <v>14</v>
      </c>
      <c r="G147" s="84" t="s">
        <v>15</v>
      </c>
      <c r="H147" s="84" t="s">
        <v>14</v>
      </c>
      <c r="I147" s="84" t="s">
        <v>15</v>
      </c>
      <c r="J147" s="84" t="s">
        <v>14</v>
      </c>
      <c r="K147" s="84" t="s">
        <v>15</v>
      </c>
      <c r="L147" s="83" t="s">
        <v>14</v>
      </c>
      <c r="M147" s="84" t="s">
        <v>15</v>
      </c>
      <c r="N147" s="83" t="s">
        <v>14</v>
      </c>
      <c r="O147" s="84" t="s">
        <v>15</v>
      </c>
      <c r="P147" s="83" t="s">
        <v>14</v>
      </c>
      <c r="Q147" s="84" t="s">
        <v>15</v>
      </c>
      <c r="R147" s="83" t="s">
        <v>14</v>
      </c>
      <c r="S147" s="84" t="s">
        <v>15</v>
      </c>
      <c r="T147" s="83" t="s">
        <v>14</v>
      </c>
      <c r="U147" s="84" t="s">
        <v>15</v>
      </c>
      <c r="V147" s="83" t="s">
        <v>14</v>
      </c>
      <c r="W147" s="84" t="s">
        <v>15</v>
      </c>
      <c r="X147" s="83" t="s">
        <v>14</v>
      </c>
      <c r="Y147" s="84" t="s">
        <v>15</v>
      </c>
      <c r="Z147" s="83" t="s">
        <v>14</v>
      </c>
      <c r="AA147" s="84" t="s">
        <v>15</v>
      </c>
      <c r="AB147" s="246"/>
      <c r="AC147" s="239"/>
      <c r="AD147" s="210"/>
      <c r="AE147" s="205"/>
      <c r="AF147" s="205"/>
    </row>
    <row r="148" spans="1:32" s="9" customFormat="1" ht="73.5" customHeight="1" x14ac:dyDescent="0.95">
      <c r="A148" s="229" t="s">
        <v>47</v>
      </c>
      <c r="B148" s="85" t="s">
        <v>692</v>
      </c>
      <c r="C148" s="86" t="s">
        <v>405</v>
      </c>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8">
        <f>SUM(D148:AA148)</f>
        <v>0</v>
      </c>
      <c r="AC148" s="99" t="str">
        <f>CONCATENATE(IF(D148&gt;D150," * F07-01 for Age "&amp;D6&amp;" "&amp;D7&amp;" is more than F07-03"&amp;CHAR(10),""),IF(E148&gt;E150," * F07-01 for Age "&amp;D6&amp;" "&amp;E7&amp;" is more than F07-03"&amp;CHAR(10),""),IF(F148&gt;F150," * F07-01 for Age "&amp;F6&amp;" "&amp;F7&amp;" is more than F07-03"&amp;CHAR(10),""),IF(G148&gt;G150," * F07-01 for Age "&amp;F6&amp;" "&amp;G7&amp;" is more than F07-03"&amp;CHAR(10),""),IF(H148&gt;H150," * F07-01 for Age "&amp;H6&amp;" "&amp;H7&amp;" is more than F07-03"&amp;CHAR(10),""),IF(I148&gt;I150," * F07-01 for Age "&amp;H6&amp;" "&amp;I7&amp;" is more than F07-03"&amp;CHAR(10),""),IF(J148&gt;J150," * F07-01 for Age "&amp;J6&amp;" "&amp;J7&amp;" is more than F07-03"&amp;CHAR(10),""),IF(K148&gt;K150," * F07-01 for Age "&amp;J6&amp;" "&amp;K7&amp;" is more than F07-03"&amp;CHAR(10),""),IF(L148&gt;L150," * F07-01 for Age "&amp;L6&amp;" "&amp;L7&amp;" is more than F07-03"&amp;CHAR(10),""),IF(M148&gt;M150," * F07-01 for Age "&amp;L6&amp;" "&amp;M7&amp;" is more than F07-03"&amp;CHAR(10),""),IF(N148&gt;N150," * F07-01 for Age "&amp;N6&amp;" "&amp;N7&amp;" is more than F07-03"&amp;CHAR(10),""),IF(O148&gt;O150," * F07-01 for Age "&amp;N6&amp;" "&amp;O7&amp;" is more than F07-03"&amp;CHAR(10),""),IF(P148&gt;P150," * F07-01 for Age "&amp;P6&amp;" "&amp;P7&amp;" is more than F07-03"&amp;CHAR(10),""),IF(Q148&gt;Q150," * F07-01 for Age "&amp;P6&amp;" "&amp;Q7&amp;" is more than F07-03"&amp;CHAR(10),""),IF(R148&gt;R150," * F07-01 for Age "&amp;R6&amp;" "&amp;R7&amp;" is more than F07-03"&amp;CHAR(10),""),IF(S148&gt;S150," * F07-01 for Age "&amp;R6&amp;" "&amp;S7&amp;" is more than F07-03"&amp;CHAR(10),""),IF(T148&gt;T150," * F07-01 for Age "&amp;T6&amp;" "&amp;T7&amp;" is more than F07-03"&amp;CHAR(10),""),IF(U148&gt;U150," * F07-01 for Age "&amp;T6&amp;" "&amp;U7&amp;" is more than F07-03"&amp;CHAR(10),""),IF(V148&gt;V150," * F07-01 for Age "&amp;V6&amp;" "&amp;V7&amp;" is more than F07-03"&amp;CHAR(10),""),IF(W148&gt;W150," * F07-01 for Age "&amp;V6&amp;" "&amp;W7&amp;" is more than F07-03"&amp;CHAR(10),""),IF(X148&gt;X150," * F07-01 for Age "&amp;X6&amp;" "&amp;X7&amp;" is more than F07-03"&amp;CHAR(10),""),IF(Y148&gt;Y150," * F07-01 for Age "&amp;X6&amp;" "&amp;Y7&amp;" is more than F07-03"&amp;CHAR(10),""),IF(Z148&gt;Z150," * F07-01 for Age "&amp;Z6&amp;" "&amp;Z7&amp;" is more than F07-03"&amp;CHAR(10),""),IF(AA148&gt;AA150," * F07-01 for Age "&amp;Z6&amp;" "&amp;AA7&amp;" is more than F07-03"&amp;CHAR(10),""),IF(AB148&gt;AB150," * Total F07-01 is more than Total F07-03"&amp;CHAR(10),""))</f>
        <v/>
      </c>
      <c r="AD148" s="197" t="str">
        <f>CONCATENATE(AC148,AC149,AC150,AC151,AC152)</f>
        <v/>
      </c>
      <c r="AE148" s="89"/>
      <c r="AF148" s="278" t="str">
        <f>CONCATENATE(AE148,AE149,AE150,AE151)</f>
        <v/>
      </c>
    </row>
    <row r="149" spans="1:32" s="9" customFormat="1" ht="67.5" customHeight="1" x14ac:dyDescent="0.95">
      <c r="A149" s="243"/>
      <c r="B149" s="137" t="s">
        <v>693</v>
      </c>
      <c r="C149" s="86" t="s">
        <v>406</v>
      </c>
      <c r="D149" s="135"/>
      <c r="E149" s="135"/>
      <c r="F149" s="135"/>
      <c r="G149" s="135"/>
      <c r="H149" s="135"/>
      <c r="I149" s="135"/>
      <c r="J149" s="93"/>
      <c r="K149" s="87"/>
      <c r="L149" s="93"/>
      <c r="M149" s="87"/>
      <c r="N149" s="93"/>
      <c r="O149" s="87"/>
      <c r="P149" s="93"/>
      <c r="Q149" s="87"/>
      <c r="R149" s="93"/>
      <c r="S149" s="87"/>
      <c r="T149" s="93"/>
      <c r="U149" s="87"/>
      <c r="V149" s="93"/>
      <c r="W149" s="87"/>
      <c r="X149" s="93"/>
      <c r="Y149" s="87"/>
      <c r="Z149" s="93"/>
      <c r="AA149" s="93"/>
      <c r="AB149" s="88">
        <f t="shared" ref="AB149:AB164" si="11">SUM(D149:AA149)</f>
        <v>0</v>
      </c>
      <c r="AC149" s="99" t="str">
        <f>CONCATENATE(IF(D149&gt;D148," * F07-02 for Age "&amp;D6&amp;" "&amp;D7&amp;" is more than F07-01"&amp;CHAR(10),""),IF(E149&gt;E148," * F07-02 for Age "&amp;D6&amp;" "&amp;E7&amp;" is more than F07-01"&amp;CHAR(10),""),IF(F149&gt;F148," * F07-02 for Age "&amp;F6&amp;" "&amp;F7&amp;" is more than F07-01"&amp;CHAR(10),""),IF(G149&gt;G148," * F07-02 for Age "&amp;F6&amp;" "&amp;G7&amp;" is more than F07-01"&amp;CHAR(10),""),IF(H149&gt;H148," * F07-02 for Age "&amp;H6&amp;" "&amp;H7&amp;" is more than F07-01"&amp;CHAR(10),""),IF(I149&gt;I148," * F07-02 for Age "&amp;H6&amp;" "&amp;I7&amp;" is more than F07-01"&amp;CHAR(10),""),IF(J149&gt;J148," * F07-02 for Age "&amp;J6&amp;" "&amp;J7&amp;" is more than F07-01"&amp;CHAR(10),""),IF(K149&gt;K148," * F07-02 for Age "&amp;J6&amp;" "&amp;K7&amp;" is more than F07-01"&amp;CHAR(10),""),IF(L149&gt;L148," * F07-02 for Age "&amp;L6&amp;" "&amp;L7&amp;" is more than F07-01"&amp;CHAR(10),""),IF(M149&gt;M148," * F07-02 for Age "&amp;L6&amp;" "&amp;M7&amp;" is more than F07-01"&amp;CHAR(10),""),IF(N149&gt;N148," * F07-02 for Age "&amp;N6&amp;" "&amp;N7&amp;" is more than F07-01"&amp;CHAR(10),""),IF(O149&gt;O148," * F07-02 for Age "&amp;N6&amp;" "&amp;O7&amp;" is more than F07-01"&amp;CHAR(10),""),IF(P149&gt;P148," * F07-02 for Age "&amp;P6&amp;" "&amp;P7&amp;" is more than F07-01"&amp;CHAR(10),""),IF(Q149&gt;Q148," * F07-02 for Age "&amp;P6&amp;" "&amp;Q7&amp;" is more than F07-01"&amp;CHAR(10),""),IF(R149&gt;R148," * F07-02 for Age "&amp;R6&amp;" "&amp;R7&amp;" is more than F07-01"&amp;CHAR(10),""),IF(S149&gt;S148," * F07-02 for Age "&amp;R6&amp;" "&amp;S7&amp;" is more than F07-01"&amp;CHAR(10),""),IF(T149&gt;T148," * F07-02 for Age "&amp;T6&amp;" "&amp;T7&amp;" is more than F07-01"&amp;CHAR(10),""),IF(U149&gt;U148," * F07-02 for Age "&amp;T6&amp;" "&amp;U7&amp;" is more than F07-01"&amp;CHAR(10),""),IF(V149&gt;V148," * F07-02 for Age "&amp;V6&amp;" "&amp;V7&amp;" is more than F07-01"&amp;CHAR(10),""),IF(W149&gt;W148," * F07-02 for Age "&amp;V6&amp;" "&amp;W7&amp;" is more than F07-01"&amp;CHAR(10),""),IF(X149&gt;X148," * F07-02 for Age "&amp;X6&amp;" "&amp;X7&amp;" is more than F07-01"&amp;CHAR(10),""),IF(Y149&gt;Y148," * F07-02 for Age "&amp;X6&amp;" "&amp;Y7&amp;" is more than F07-01"&amp;CHAR(10),""),IF(Z149&gt;Z148," * F07-02 for Age "&amp;Z6&amp;" "&amp;Z7&amp;" is more than F07-01"&amp;CHAR(10),""),IF(AA149&gt;AA148," * F07-02 for Age "&amp;Z6&amp;" "&amp;AA7&amp;" is more than F07-01"&amp;CHAR(10),""),IF(AB149&gt;AB148," * Total F07-02 is more than Total F07-01"&amp;CHAR(10),""))</f>
        <v/>
      </c>
      <c r="AD149" s="198"/>
      <c r="AE149" s="89" t="str">
        <f>CONCATENATE(IF(AND(AB148&gt;0,OR(SUM(AB13,AB18,AB20,AB22,AB24,AB26,AB28,AB30,AB32,AB34,AB125,AB127,AB129,AB131)=0,SUM(AB12,AB17,AB19,AB21,AB23,AB25,AB27,AB29,AB31,AB33,AB124,AB126,AB128,AB130)=0))," * This site started patients on ART yet it has 0 positives or zero tested "&amp;CHAR(10),""),"")</f>
        <v/>
      </c>
      <c r="AF149" s="278"/>
    </row>
    <row r="150" spans="1:32" s="9" customFormat="1" ht="73.5" customHeight="1" x14ac:dyDescent="0.95">
      <c r="A150" s="243"/>
      <c r="B150" s="158" t="s">
        <v>694</v>
      </c>
      <c r="C150" s="86" t="s">
        <v>409</v>
      </c>
      <c r="D150" s="138">
        <f>SUM(D152:D157)</f>
        <v>0</v>
      </c>
      <c r="E150" s="138">
        <f t="shared" ref="E150:AA150" si="12">SUM(E152:E157)</f>
        <v>0</v>
      </c>
      <c r="F150" s="138">
        <f t="shared" si="12"/>
        <v>0</v>
      </c>
      <c r="G150" s="138">
        <f t="shared" si="12"/>
        <v>0</v>
      </c>
      <c r="H150" s="138">
        <f t="shared" si="12"/>
        <v>0</v>
      </c>
      <c r="I150" s="138">
        <f t="shared" si="12"/>
        <v>0</v>
      </c>
      <c r="J150" s="138">
        <f t="shared" si="12"/>
        <v>0</v>
      </c>
      <c r="K150" s="138">
        <f t="shared" si="12"/>
        <v>0</v>
      </c>
      <c r="L150" s="138">
        <f t="shared" si="12"/>
        <v>0</v>
      </c>
      <c r="M150" s="138">
        <f t="shared" si="12"/>
        <v>0</v>
      </c>
      <c r="N150" s="138">
        <f t="shared" si="12"/>
        <v>0</v>
      </c>
      <c r="O150" s="138">
        <f t="shared" si="12"/>
        <v>0</v>
      </c>
      <c r="P150" s="138">
        <f t="shared" si="12"/>
        <v>0</v>
      </c>
      <c r="Q150" s="138">
        <f t="shared" si="12"/>
        <v>0</v>
      </c>
      <c r="R150" s="138">
        <f t="shared" si="12"/>
        <v>0</v>
      </c>
      <c r="S150" s="138">
        <f t="shared" si="12"/>
        <v>0</v>
      </c>
      <c r="T150" s="138">
        <f t="shared" si="12"/>
        <v>0</v>
      </c>
      <c r="U150" s="138">
        <f t="shared" si="12"/>
        <v>0</v>
      </c>
      <c r="V150" s="138">
        <f t="shared" si="12"/>
        <v>0</v>
      </c>
      <c r="W150" s="138">
        <f t="shared" si="12"/>
        <v>0</v>
      </c>
      <c r="X150" s="138">
        <f t="shared" si="12"/>
        <v>0</v>
      </c>
      <c r="Y150" s="138">
        <f t="shared" si="12"/>
        <v>0</v>
      </c>
      <c r="Z150" s="138">
        <f t="shared" si="12"/>
        <v>0</v>
      </c>
      <c r="AA150" s="138">
        <f t="shared" si="12"/>
        <v>0</v>
      </c>
      <c r="AB150" s="88">
        <f t="shared" si="11"/>
        <v>0</v>
      </c>
      <c r="AC150" s="99" t="str">
        <f>CONCATENATE(IF(D150&lt;D164,""&amp;CHAR(10)&amp;"  * Current on ART by month of dispense F07-16 for age "&amp;D146&amp;" "&amp;D147&amp;" cannot be greater than Clients current On ART F07-03 age  "&amp;D146&amp;" "&amp;D147&amp;"",""),IF(E150&lt;E164,""&amp;CHAR(10)&amp;"  * Current on ART by month of dispense F07-16 for age "&amp;D146&amp;" "&amp;E147&amp;" cannot be greater than Clients current On ART F07-03 age  "&amp;D146&amp;" "&amp;E147&amp;"",""),IF(F150&lt;F164,""&amp;CHAR(10)&amp;"  * Current on ART by month of dispense F07-16 for age "&amp;F146&amp;" "&amp;F147&amp;" cannot be greater than Clients current On ART F07-03 age  "&amp;F146&amp;" "&amp;F147&amp;"",""),IF(G150&lt;G164,""&amp;CHAR(10)&amp;"  * Current on ART by month of dispense F07-16 for age "&amp;F146&amp;" "&amp;G147&amp;" cannot be greater than Clients current On ART F07-03 age  "&amp;F146&amp;" "&amp;G147&amp;"",""),IF(H150&lt;H164,""&amp;CHAR(10)&amp;"  * Current on ART by month of dispense F07-16 for age "&amp;H146&amp;" "&amp;H147&amp;" cannot be greater than Clients current On ART F07-03 age  "&amp;H146&amp;" "&amp;H147&amp;"",""),IF(I150&lt;I164,""&amp;CHAR(10)&amp;"  * Current on ART by month of dispense F07-16 for age "&amp;H146&amp;" "&amp;I147&amp;" cannot be greater than Clients current On ART F07-03 age  "&amp;H146&amp;" "&amp;I147&amp;"",""),IF(J150&lt;J164,""&amp;CHAR(10)&amp;"  * Current on ART by month of dispense F07-16 for age "&amp;J146&amp;" "&amp;J147&amp;" cannot be greater than Clients current On ART F07-03 age  "&amp;J146&amp;" "&amp;J147&amp;"",""),IF(K150&lt;K164,""&amp;CHAR(10)&amp;"  * Current on ART by month of dispense F07-16 for age "&amp;J146&amp;" "&amp;K147&amp;" cannot be greater than Clients current On ART F07-03 age  "&amp;J146&amp;" "&amp;K147&amp;"",""),IF(L150&lt;L164,""&amp;CHAR(10)&amp;"  * Current on ART by month of dispense F07-16 for age "&amp;L146&amp;" "&amp;L147&amp;" cannot be greater than Clients current On ART F07-03 age  "&amp;L146&amp;" "&amp;L147&amp;"",""),IF(M150&lt;M164,""&amp;CHAR(10)&amp;"  * Current on ART by month of dispense F07-16 for age "&amp;L146&amp;" "&amp;M147&amp;" cannot be greater than Clients current On ART F07-03 age  "&amp;L146&amp;" "&amp;M147&amp;"",""),IF(N150&lt;N164,""&amp;CHAR(10)&amp;"  * Current on ART by month of dispense F07-16 for age "&amp;N146&amp;" "&amp;N147&amp;" cannot be greater than Clients current On ART F07-03 age  "&amp;N146&amp;" "&amp;N147&amp;"",""),IF(O150&lt;O164,""&amp;CHAR(10)&amp;"  * Current on ART by month of dispense F07-16 for age "&amp;N146&amp;" "&amp;O147&amp;" cannot be greater than Clients current On ART F07-03 age  "&amp;N146&amp;" "&amp;O147&amp;"",""),IF(P150&lt;P164,""&amp;CHAR(10)&amp;"  * Current on ART by month of dispense F07-16 for age "&amp;P146&amp;" "&amp;P147&amp;" cannot be greater than Clients current On ART F07-03 age  "&amp;P146&amp;" "&amp;P147&amp;"",""),IF(Q150&lt;Q164,""&amp;CHAR(10)&amp;"  * Current on ART by month of dispense F07-16 for age "&amp;P146&amp;" "&amp;Q147&amp;" cannot be greater than Clients current On ART F07-03 age  "&amp;P146&amp;" "&amp;Q147&amp;"",""),IF(R150&lt;R164,""&amp;CHAR(10)&amp;"  * Current on ART by month of dispense F07-16 for age "&amp;R146&amp;" "&amp;R147&amp;" cannot be greater than Clients current On ART F07-03 age  "&amp;R146&amp;" "&amp;R147&amp;"",""),IF(S150&lt;S164,""&amp;CHAR(10)&amp;"  * Current on ART by month of dispense F07-16 for age "&amp;R146&amp;" "&amp;S147&amp;" cannot be greater than Clients current On ART F07-03 age  "&amp;R146&amp;" "&amp;S147&amp;"",""),IF(T150&lt;T164,""&amp;CHAR(10)&amp;"  * Current on ART by month of dispense F07-16 for age "&amp;T146&amp;" "&amp;T147&amp;" cannot be greater than Clients current On ART F07-03 age  "&amp;T146&amp;" "&amp;T147&amp;"",""),IF(U150&lt;U164,""&amp;CHAR(10)&amp;"  * Current on ART by month of dispense F07-16 for age "&amp;T146&amp;" "&amp;U147&amp;" cannot be greater than Clients current On ART F07-03 age  "&amp;T146&amp;" "&amp;U147&amp;"",""),IF(V150&lt;V164,""&amp;CHAR(10)&amp;"  * Current on ART by month of dispense F07-16 for age "&amp;V146&amp;" "&amp;V147&amp;" cannot be greater than Clients current On ART F07-03 age  "&amp;V146&amp;" "&amp;V147&amp;"",""),IF(W150&lt;W164,""&amp;CHAR(10)&amp;"  * Current on ART by month of dispense F07-16 for age "&amp;V146&amp;" "&amp;W147&amp;" cannot be greater than Clients current On ART F07-03 age  "&amp;V146&amp;" "&amp;W147&amp;"",""),IF(X150&lt;X164,""&amp;CHAR(10)&amp;"  * Current on ART by month of dispense F07-16 for age "&amp;X146&amp;" "&amp;X147&amp;" cannot be greater than Clients current On ART F07-03 age  "&amp;X146&amp;" "&amp;X147&amp;"",""),IF(Y150&lt;Y164,""&amp;CHAR(10)&amp;"  * Current on ART by month of dispense F07-16 for age "&amp;X146&amp;" "&amp;Y147&amp;" cannot be greater than Clients current On ART F07-03 age  "&amp;X146&amp;" "&amp;Y147&amp;"",""),IF(Z150&lt;Z164,""&amp;CHAR(10)&amp;"  * Current on ART by month of dispense F07-16 for age "&amp;Z146&amp;" "&amp;Z147&amp;" cannot be greater than Clients current On ART F07-03 age  "&amp;Z146&amp;" "&amp;Z147&amp;"",""),IF(AA150&lt;AA164,""&amp;CHAR(10)&amp;"  * Current on ART by month of dispense F07-16 for age "&amp;Z146&amp;" "&amp;AA147&amp;" cannot be greater than Clients current On ART F07-03 age  "&amp;Z146&amp;" "&amp;AA147&amp;"",""))</f>
        <v/>
      </c>
      <c r="AD150" s="198"/>
      <c r="AE150" s="89"/>
      <c r="AF150" s="278"/>
    </row>
    <row r="151" spans="1:32" s="9" customFormat="1" ht="73.5" customHeight="1" x14ac:dyDescent="0.95">
      <c r="A151" s="243"/>
      <c r="B151" s="100" t="s">
        <v>695</v>
      </c>
      <c r="C151" s="95" t="s">
        <v>411</v>
      </c>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88">
        <f t="shared" si="11"/>
        <v>0</v>
      </c>
      <c r="AC151" s="103" t="str">
        <f>CONCATENATE(IF(D151&gt;D150," * F07-04 for Age "&amp;D6&amp;" "&amp;D7&amp;" is more than F07-03"&amp;CHAR(10),""),IF(E151&gt;E150," * F07-04 for Age "&amp;D6&amp;" "&amp;E7&amp;" is more than F07-03"&amp;CHAR(10),""),IF(F151&gt;F150," * F07-04 for Age "&amp;F6&amp;" "&amp;F7&amp;" is more than F07-03"&amp;CHAR(10),""),IF(G151&gt;G150," * F07-04 for Age "&amp;F6&amp;" "&amp;G7&amp;" is more than F07-03"&amp;CHAR(10),""),IF(H151&gt;H150," * F07-04 for Age "&amp;H6&amp;" "&amp;H7&amp;" is more than F07-03"&amp;CHAR(10),""),IF(I151&gt;I150," * F07-04 for Age "&amp;H6&amp;" "&amp;I7&amp;" is more than F07-03"&amp;CHAR(10),""),IF(J151&gt;J150," * F07-04 for Age "&amp;J6&amp;" "&amp;J7&amp;" is more than F07-03"&amp;CHAR(10),""),IF(K151&gt;K150," * F07-04 for Age "&amp;J6&amp;" "&amp;K7&amp;" is more than F07-03"&amp;CHAR(10),""),IF(L151&gt;L150," * F07-04 for Age "&amp;L6&amp;" "&amp;L7&amp;" is more than F07-03"&amp;CHAR(10),""),IF(M151&gt;M150," * F07-04 for Age "&amp;L6&amp;" "&amp;M7&amp;" is more than F07-03"&amp;CHAR(10),""),IF(N151&gt;N150," * F07-04 for Age "&amp;N6&amp;" "&amp;N7&amp;" is more than F07-03"&amp;CHAR(10),""),IF(O151&gt;O150," * F07-04 for Age "&amp;N6&amp;" "&amp;O7&amp;" is more than F07-03"&amp;CHAR(10),""),IF(P151&gt;P150," * F07-04 for Age "&amp;P6&amp;" "&amp;P7&amp;" is more than F07-03"&amp;CHAR(10),""),IF(Q151&gt;Q150," * F07-04 for Age "&amp;P6&amp;" "&amp;Q7&amp;" is more than F07-03"&amp;CHAR(10),""),IF(R151&gt;R150," * F07-04 for Age "&amp;R6&amp;" "&amp;R7&amp;" is more than F07-03"&amp;CHAR(10),""),IF(S151&gt;S150," * F07-04 for Age "&amp;R6&amp;" "&amp;S7&amp;" is more than F07-03"&amp;CHAR(10),""),IF(T151&gt;T150," * F07-04 for Age "&amp;T6&amp;" "&amp;T7&amp;" is more than F07-03"&amp;CHAR(10),""),IF(U151&gt;U150," * F07-04 for Age "&amp;T6&amp;" "&amp;U7&amp;" is more than F07-03"&amp;CHAR(10),""),IF(V151&gt;V150," * F07-04 for Age "&amp;V6&amp;" "&amp;V7&amp;" is more than F07-03"&amp;CHAR(10),""),IF(W151&gt;W150," * F07-04 for Age "&amp;V6&amp;" "&amp;W7&amp;" is more than F07-03"&amp;CHAR(10),""),IF(X151&gt;X150," * F07-04 for Age "&amp;X6&amp;" "&amp;X7&amp;" is more than F07-03"&amp;CHAR(10),""),IF(Y151&gt;Y150," * F07-04 for Age "&amp;X6&amp;" "&amp;Y7&amp;" is more than F07-03"&amp;CHAR(10),""),IF(Z151&gt;Z150," * F07-04 for Age "&amp;Z6&amp;" "&amp;Z7&amp;" is more than F07-03"&amp;CHAR(10),""),IF(AA151&gt;AA150," * F07-04 for Age "&amp;Z6&amp;" "&amp;AA7&amp;" is more than F07-03"&amp;CHAR(10),""),IF(AB151&gt;AB150," * Total F07-04 is more than Total F07-03"&amp;CHAR(10),""))</f>
        <v/>
      </c>
      <c r="AD151" s="198"/>
      <c r="AE151" s="104"/>
      <c r="AF151" s="278"/>
    </row>
    <row r="152" spans="1:32" s="9" customFormat="1" ht="73.5" customHeight="1" x14ac:dyDescent="0.95">
      <c r="A152" s="284" t="s">
        <v>698</v>
      </c>
      <c r="B152" s="85" t="s">
        <v>593</v>
      </c>
      <c r="C152" s="162" t="s">
        <v>608</v>
      </c>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88">
        <f t="shared" si="11"/>
        <v>0</v>
      </c>
      <c r="AC152" s="103"/>
      <c r="AD152" s="198"/>
      <c r="AE152" s="104"/>
      <c r="AF152" s="139"/>
    </row>
    <row r="153" spans="1:32" s="9" customFormat="1" ht="73.5" customHeight="1" x14ac:dyDescent="0.95">
      <c r="A153" s="284"/>
      <c r="B153" s="85" t="s">
        <v>588</v>
      </c>
      <c r="C153" s="162" t="s">
        <v>609</v>
      </c>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88">
        <f t="shared" si="11"/>
        <v>0</v>
      </c>
      <c r="AC153" s="103"/>
      <c r="AD153" s="198"/>
      <c r="AE153" s="104"/>
      <c r="AF153" s="139"/>
    </row>
    <row r="154" spans="1:32" s="9" customFormat="1" ht="73.5" customHeight="1" x14ac:dyDescent="0.95">
      <c r="A154" s="284"/>
      <c r="B154" s="85" t="s">
        <v>589</v>
      </c>
      <c r="C154" s="162" t="s">
        <v>610</v>
      </c>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88">
        <f t="shared" si="11"/>
        <v>0</v>
      </c>
      <c r="AC154" s="103"/>
      <c r="AD154" s="198"/>
      <c r="AE154" s="104"/>
      <c r="AF154" s="139"/>
    </row>
    <row r="155" spans="1:32" s="9" customFormat="1" ht="73.5" customHeight="1" x14ac:dyDescent="0.95">
      <c r="A155" s="284"/>
      <c r="B155" s="85" t="s">
        <v>590</v>
      </c>
      <c r="C155" s="162" t="s">
        <v>611</v>
      </c>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88">
        <f t="shared" si="11"/>
        <v>0</v>
      </c>
      <c r="AC155" s="103"/>
      <c r="AD155" s="198"/>
      <c r="AE155" s="104"/>
      <c r="AF155" s="139"/>
    </row>
    <row r="156" spans="1:32" s="9" customFormat="1" ht="73.5" customHeight="1" x14ac:dyDescent="0.95">
      <c r="A156" s="284"/>
      <c r="B156" s="85" t="s">
        <v>591</v>
      </c>
      <c r="C156" s="162" t="s">
        <v>612</v>
      </c>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88">
        <f t="shared" si="11"/>
        <v>0</v>
      </c>
      <c r="AC156" s="103"/>
      <c r="AD156" s="198"/>
      <c r="AE156" s="104"/>
      <c r="AF156" s="139"/>
    </row>
    <row r="157" spans="1:32" s="9" customFormat="1" ht="73.5" customHeight="1" x14ac:dyDescent="0.95">
      <c r="A157" s="284"/>
      <c r="B157" s="85" t="s">
        <v>592</v>
      </c>
      <c r="C157" s="162" t="s">
        <v>613</v>
      </c>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88">
        <f t="shared" si="11"/>
        <v>0</v>
      </c>
      <c r="AC157" s="103"/>
      <c r="AD157" s="198"/>
      <c r="AE157" s="104"/>
      <c r="AF157" s="139"/>
    </row>
    <row r="158" spans="1:32" s="9" customFormat="1" ht="73.5" customHeight="1" x14ac:dyDescent="0.95">
      <c r="A158" s="284" t="s">
        <v>699</v>
      </c>
      <c r="B158" s="85" t="s">
        <v>705</v>
      </c>
      <c r="C158" s="162" t="s">
        <v>620</v>
      </c>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88">
        <f t="shared" si="11"/>
        <v>0</v>
      </c>
      <c r="AC158" s="103"/>
      <c r="AD158" s="198"/>
      <c r="AE158" s="104"/>
      <c r="AF158" s="139"/>
    </row>
    <row r="159" spans="1:32" s="9" customFormat="1" ht="73.5" customHeight="1" x14ac:dyDescent="0.95">
      <c r="A159" s="284"/>
      <c r="B159" s="85" t="s">
        <v>615</v>
      </c>
      <c r="C159" s="162" t="s">
        <v>621</v>
      </c>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88">
        <f t="shared" si="11"/>
        <v>0</v>
      </c>
      <c r="AC159" s="103"/>
      <c r="AD159" s="198"/>
      <c r="AE159" s="104"/>
      <c r="AF159" s="139"/>
    </row>
    <row r="160" spans="1:32" s="9" customFormat="1" ht="73.5" customHeight="1" x14ac:dyDescent="0.95">
      <c r="A160" s="284"/>
      <c r="B160" s="85" t="s">
        <v>616</v>
      </c>
      <c r="C160" s="162" t="s">
        <v>622</v>
      </c>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88">
        <f t="shared" si="11"/>
        <v>0</v>
      </c>
      <c r="AC160" s="103"/>
      <c r="AD160" s="198"/>
      <c r="AE160" s="104"/>
      <c r="AF160" s="139"/>
    </row>
    <row r="161" spans="1:32" s="9" customFormat="1" ht="73.5" customHeight="1" x14ac:dyDescent="0.95">
      <c r="A161" s="284"/>
      <c r="B161" s="85" t="s">
        <v>617</v>
      </c>
      <c r="C161" s="162" t="s">
        <v>623</v>
      </c>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88">
        <f t="shared" si="11"/>
        <v>0</v>
      </c>
      <c r="AC161" s="103"/>
      <c r="AD161" s="198"/>
      <c r="AE161" s="104"/>
      <c r="AF161" s="139"/>
    </row>
    <row r="162" spans="1:32" s="9" customFormat="1" ht="73.5" customHeight="1" x14ac:dyDescent="0.95">
      <c r="A162" s="284"/>
      <c r="B162" s="85" t="s">
        <v>618</v>
      </c>
      <c r="C162" s="162" t="s">
        <v>624</v>
      </c>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88">
        <f t="shared" si="11"/>
        <v>0</v>
      </c>
      <c r="AC162" s="103"/>
      <c r="AD162" s="198"/>
      <c r="AE162" s="104"/>
      <c r="AF162" s="139"/>
    </row>
    <row r="163" spans="1:32" s="9" customFormat="1" ht="73.5" customHeight="1" x14ac:dyDescent="0.95">
      <c r="A163" s="284"/>
      <c r="B163" s="85" t="s">
        <v>619</v>
      </c>
      <c r="C163" s="162" t="s">
        <v>625</v>
      </c>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88">
        <f t="shared" si="11"/>
        <v>0</v>
      </c>
      <c r="AC163" s="103"/>
      <c r="AD163" s="198"/>
      <c r="AE163" s="104"/>
      <c r="AF163" s="139"/>
    </row>
    <row r="164" spans="1:32" s="9" customFormat="1" ht="73.5" customHeight="1" x14ac:dyDescent="0.95">
      <c r="A164" s="284"/>
      <c r="B164" s="158" t="s">
        <v>641</v>
      </c>
      <c r="C164" s="162" t="s">
        <v>704</v>
      </c>
      <c r="D164" s="138">
        <f>SUM(D158:D163)</f>
        <v>0</v>
      </c>
      <c r="E164" s="138">
        <f t="shared" ref="E164:AA164" si="13">SUM(E158:E163)</f>
        <v>0</v>
      </c>
      <c r="F164" s="138">
        <f t="shared" si="13"/>
        <v>0</v>
      </c>
      <c r="G164" s="138">
        <f t="shared" si="13"/>
        <v>0</v>
      </c>
      <c r="H164" s="138">
        <f t="shared" si="13"/>
        <v>0</v>
      </c>
      <c r="I164" s="138">
        <f t="shared" si="13"/>
        <v>0</v>
      </c>
      <c r="J164" s="138">
        <f t="shared" si="13"/>
        <v>0</v>
      </c>
      <c r="K164" s="138">
        <f t="shared" si="13"/>
        <v>0</v>
      </c>
      <c r="L164" s="138">
        <f t="shared" si="13"/>
        <v>0</v>
      </c>
      <c r="M164" s="138">
        <f t="shared" si="13"/>
        <v>0</v>
      </c>
      <c r="N164" s="138">
        <f t="shared" si="13"/>
        <v>0</v>
      </c>
      <c r="O164" s="138">
        <f t="shared" si="13"/>
        <v>0</v>
      </c>
      <c r="P164" s="138">
        <f t="shared" si="13"/>
        <v>0</v>
      </c>
      <c r="Q164" s="138">
        <f t="shared" si="13"/>
        <v>0</v>
      </c>
      <c r="R164" s="138">
        <f t="shared" si="13"/>
        <v>0</v>
      </c>
      <c r="S164" s="138">
        <f t="shared" si="13"/>
        <v>0</v>
      </c>
      <c r="T164" s="138">
        <f t="shared" si="13"/>
        <v>0</v>
      </c>
      <c r="U164" s="138">
        <f t="shared" si="13"/>
        <v>0</v>
      </c>
      <c r="V164" s="138">
        <f t="shared" si="13"/>
        <v>0</v>
      </c>
      <c r="W164" s="138">
        <f t="shared" si="13"/>
        <v>0</v>
      </c>
      <c r="X164" s="138">
        <f t="shared" si="13"/>
        <v>0</v>
      </c>
      <c r="Y164" s="138">
        <f t="shared" si="13"/>
        <v>0</v>
      </c>
      <c r="Z164" s="138">
        <f t="shared" si="13"/>
        <v>0</v>
      </c>
      <c r="AA164" s="138">
        <f t="shared" si="13"/>
        <v>0</v>
      </c>
      <c r="AB164" s="88">
        <f t="shared" si="11"/>
        <v>0</v>
      </c>
      <c r="AC164" s="103"/>
      <c r="AD164" s="199"/>
      <c r="AE164" s="104"/>
      <c r="AF164" s="139"/>
    </row>
    <row r="165" spans="1:32" s="7" customFormat="1" ht="76.5" x14ac:dyDescent="1.1000000000000001">
      <c r="A165" s="289" t="s">
        <v>156</v>
      </c>
      <c r="B165" s="289"/>
      <c r="C165" s="289"/>
      <c r="D165" s="289"/>
      <c r="E165" s="289"/>
      <c r="F165" s="289"/>
      <c r="G165" s="289"/>
      <c r="H165" s="289"/>
      <c r="I165" s="289"/>
      <c r="J165" s="289"/>
      <c r="K165" s="289"/>
      <c r="L165" s="289"/>
      <c r="M165" s="289"/>
      <c r="N165" s="289"/>
      <c r="O165" s="289"/>
      <c r="P165" s="289"/>
      <c r="Q165" s="289"/>
      <c r="R165" s="289"/>
      <c r="S165" s="289"/>
      <c r="T165" s="289"/>
      <c r="U165" s="289"/>
      <c r="V165" s="289"/>
      <c r="W165" s="289"/>
      <c r="X165" s="289"/>
      <c r="Y165" s="289"/>
      <c r="Z165" s="289"/>
      <c r="AA165" s="289"/>
      <c r="AB165" s="289"/>
      <c r="AC165" s="289"/>
      <c r="AD165" s="289"/>
      <c r="AE165" s="289"/>
      <c r="AF165" s="289"/>
    </row>
    <row r="166" spans="1:32" s="8" customFormat="1" ht="58.5" customHeight="1" x14ac:dyDescent="1.05">
      <c r="A166" s="215" t="s">
        <v>49</v>
      </c>
      <c r="B166" s="215" t="s">
        <v>538</v>
      </c>
      <c r="C166" s="221" t="s">
        <v>505</v>
      </c>
      <c r="D166" s="220" t="s">
        <v>4</v>
      </c>
      <c r="E166" s="207"/>
      <c r="F166" s="206" t="s">
        <v>5</v>
      </c>
      <c r="G166" s="207"/>
      <c r="H166" s="206" t="s">
        <v>6</v>
      </c>
      <c r="I166" s="207"/>
      <c r="J166" s="206" t="s">
        <v>7</v>
      </c>
      <c r="K166" s="207"/>
      <c r="L166" s="206" t="s">
        <v>8</v>
      </c>
      <c r="M166" s="207"/>
      <c r="N166" s="206" t="s">
        <v>9</v>
      </c>
      <c r="O166" s="207"/>
      <c r="P166" s="206" t="s">
        <v>10</v>
      </c>
      <c r="Q166" s="207"/>
      <c r="R166" s="206" t="s">
        <v>11</v>
      </c>
      <c r="S166" s="207"/>
      <c r="T166" s="206" t="s">
        <v>12</v>
      </c>
      <c r="U166" s="207"/>
      <c r="V166" s="206" t="s">
        <v>28</v>
      </c>
      <c r="W166" s="207"/>
      <c r="X166" s="206" t="s">
        <v>29</v>
      </c>
      <c r="Y166" s="207"/>
      <c r="Z166" s="206" t="s">
        <v>13</v>
      </c>
      <c r="AA166" s="207"/>
      <c r="AB166" s="245" t="s">
        <v>24</v>
      </c>
      <c r="AC166" s="238" t="s">
        <v>572</v>
      </c>
      <c r="AD166" s="210" t="s">
        <v>578</v>
      </c>
      <c r="AE166" s="205" t="s">
        <v>579</v>
      </c>
      <c r="AF166" s="205" t="s">
        <v>579</v>
      </c>
    </row>
    <row r="167" spans="1:32" s="8" customFormat="1" ht="58.5" customHeight="1" x14ac:dyDescent="1.05">
      <c r="A167" s="216"/>
      <c r="B167" s="216"/>
      <c r="C167" s="222"/>
      <c r="D167" s="84" t="s">
        <v>14</v>
      </c>
      <c r="E167" s="84" t="s">
        <v>15</v>
      </c>
      <c r="F167" s="84" t="s">
        <v>14</v>
      </c>
      <c r="G167" s="84" t="s">
        <v>15</v>
      </c>
      <c r="H167" s="84" t="s">
        <v>14</v>
      </c>
      <c r="I167" s="84" t="s">
        <v>15</v>
      </c>
      <c r="J167" s="84" t="s">
        <v>14</v>
      </c>
      <c r="K167" s="84" t="s">
        <v>15</v>
      </c>
      <c r="L167" s="83" t="s">
        <v>14</v>
      </c>
      <c r="M167" s="84" t="s">
        <v>15</v>
      </c>
      <c r="N167" s="83" t="s">
        <v>14</v>
      </c>
      <c r="O167" s="84" t="s">
        <v>15</v>
      </c>
      <c r="P167" s="83" t="s">
        <v>14</v>
      </c>
      <c r="Q167" s="84" t="s">
        <v>15</v>
      </c>
      <c r="R167" s="83" t="s">
        <v>14</v>
      </c>
      <c r="S167" s="84" t="s">
        <v>15</v>
      </c>
      <c r="T167" s="83" t="s">
        <v>14</v>
      </c>
      <c r="U167" s="84" t="s">
        <v>15</v>
      </c>
      <c r="V167" s="83" t="s">
        <v>14</v>
      </c>
      <c r="W167" s="84" t="s">
        <v>15</v>
      </c>
      <c r="X167" s="83" t="s">
        <v>14</v>
      </c>
      <c r="Y167" s="84" t="s">
        <v>15</v>
      </c>
      <c r="Z167" s="83" t="s">
        <v>14</v>
      </c>
      <c r="AA167" s="84" t="s">
        <v>15</v>
      </c>
      <c r="AB167" s="246"/>
      <c r="AC167" s="239"/>
      <c r="AD167" s="210"/>
      <c r="AE167" s="205"/>
      <c r="AF167" s="205"/>
    </row>
    <row r="168" spans="1:32" s="8" customFormat="1" ht="89.25" x14ac:dyDescent="1.05">
      <c r="A168" s="281" t="s">
        <v>587</v>
      </c>
      <c r="B168" s="85" t="s">
        <v>593</v>
      </c>
      <c r="C168" s="161" t="s">
        <v>594</v>
      </c>
      <c r="D168" s="290"/>
      <c r="E168" s="290"/>
      <c r="F168" s="290"/>
      <c r="G168" s="290"/>
      <c r="H168" s="290"/>
      <c r="I168" s="290"/>
      <c r="J168" s="290"/>
      <c r="K168" s="290"/>
      <c r="L168" s="291"/>
      <c r="M168" s="290"/>
      <c r="N168" s="291"/>
      <c r="O168" s="290"/>
      <c r="P168" s="291"/>
      <c r="Q168" s="290"/>
      <c r="R168" s="291"/>
      <c r="S168" s="290"/>
      <c r="T168" s="291"/>
      <c r="U168" s="290"/>
      <c r="V168" s="291"/>
      <c r="W168" s="290"/>
      <c r="X168" s="291"/>
      <c r="Y168" s="290"/>
      <c r="Z168" s="291"/>
      <c r="AA168" s="290"/>
      <c r="AB168" s="88">
        <f t="shared" ref="AB168:AB174" si="14">SUM(D168:AA168)</f>
        <v>0</v>
      </c>
      <c r="AC168" s="140"/>
      <c r="AD168" s="224" t="str">
        <f>CONCATENATE(AC174,AC175,AC176,AC177,AC178,AC179,AC180,AC181,AC182,AC183)</f>
        <v/>
      </c>
      <c r="AE168" s="141"/>
      <c r="AF168" s="195" t="str">
        <f>CONCATENATE(AE174,AE175,AE176,AE177,AE178,AE179,AE180,AE181,AE182,AE183)</f>
        <v/>
      </c>
    </row>
    <row r="169" spans="1:32" s="8" customFormat="1" ht="126" customHeight="1" x14ac:dyDescent="1.05">
      <c r="A169" s="282"/>
      <c r="B169" s="85" t="s">
        <v>588</v>
      </c>
      <c r="C169" s="161" t="s">
        <v>595</v>
      </c>
      <c r="D169" s="290"/>
      <c r="E169" s="290"/>
      <c r="F169" s="290"/>
      <c r="G169" s="290"/>
      <c r="H169" s="290"/>
      <c r="I169" s="290"/>
      <c r="J169" s="290"/>
      <c r="K169" s="290"/>
      <c r="L169" s="291"/>
      <c r="M169" s="290"/>
      <c r="N169" s="291"/>
      <c r="O169" s="290"/>
      <c r="P169" s="291"/>
      <c r="Q169" s="290"/>
      <c r="R169" s="291"/>
      <c r="S169" s="290"/>
      <c r="T169" s="291"/>
      <c r="U169" s="290"/>
      <c r="V169" s="291"/>
      <c r="W169" s="290"/>
      <c r="X169" s="291"/>
      <c r="Y169" s="290"/>
      <c r="Z169" s="291"/>
      <c r="AA169" s="290"/>
      <c r="AB169" s="88">
        <f t="shared" si="14"/>
        <v>0</v>
      </c>
      <c r="AC169" s="140"/>
      <c r="AD169" s="225"/>
      <c r="AE169" s="141"/>
      <c r="AF169" s="196"/>
    </row>
    <row r="170" spans="1:32" s="8" customFormat="1" ht="89.25" x14ac:dyDescent="1.05">
      <c r="A170" s="282"/>
      <c r="B170" s="85" t="s">
        <v>589</v>
      </c>
      <c r="C170" s="161" t="s">
        <v>596</v>
      </c>
      <c r="D170" s="290"/>
      <c r="E170" s="290"/>
      <c r="F170" s="290"/>
      <c r="G170" s="290"/>
      <c r="H170" s="290"/>
      <c r="I170" s="290"/>
      <c r="J170" s="290"/>
      <c r="K170" s="290"/>
      <c r="L170" s="291"/>
      <c r="M170" s="290"/>
      <c r="N170" s="291"/>
      <c r="O170" s="290"/>
      <c r="P170" s="291"/>
      <c r="Q170" s="290"/>
      <c r="R170" s="291"/>
      <c r="S170" s="290"/>
      <c r="T170" s="291"/>
      <c r="U170" s="290"/>
      <c r="V170" s="291"/>
      <c r="W170" s="290"/>
      <c r="X170" s="291"/>
      <c r="Y170" s="290"/>
      <c r="Z170" s="291"/>
      <c r="AA170" s="290"/>
      <c r="AB170" s="88">
        <f t="shared" si="14"/>
        <v>0</v>
      </c>
      <c r="AC170" s="140"/>
      <c r="AD170" s="225"/>
      <c r="AE170" s="141"/>
      <c r="AF170" s="196"/>
    </row>
    <row r="171" spans="1:32" s="8" customFormat="1" ht="89.25" x14ac:dyDescent="1.05">
      <c r="A171" s="282"/>
      <c r="B171" s="85" t="s">
        <v>590</v>
      </c>
      <c r="C171" s="161" t="s">
        <v>597</v>
      </c>
      <c r="D171" s="290"/>
      <c r="E171" s="290"/>
      <c r="F171" s="290"/>
      <c r="G171" s="290"/>
      <c r="H171" s="290"/>
      <c r="I171" s="290"/>
      <c r="J171" s="290"/>
      <c r="K171" s="290"/>
      <c r="L171" s="291"/>
      <c r="M171" s="290"/>
      <c r="N171" s="291"/>
      <c r="O171" s="290"/>
      <c r="P171" s="291"/>
      <c r="Q171" s="290"/>
      <c r="R171" s="291"/>
      <c r="S171" s="290"/>
      <c r="T171" s="291"/>
      <c r="U171" s="290"/>
      <c r="V171" s="291"/>
      <c r="W171" s="290"/>
      <c r="X171" s="291"/>
      <c r="Y171" s="290"/>
      <c r="Z171" s="291"/>
      <c r="AA171" s="290"/>
      <c r="AB171" s="88">
        <f t="shared" si="14"/>
        <v>0</v>
      </c>
      <c r="AC171" s="140"/>
      <c r="AD171" s="225"/>
      <c r="AE171" s="141"/>
      <c r="AF171" s="196"/>
    </row>
    <row r="172" spans="1:32" s="8" customFormat="1" ht="89.25" x14ac:dyDescent="1.05">
      <c r="A172" s="282"/>
      <c r="B172" s="85" t="s">
        <v>591</v>
      </c>
      <c r="C172" s="161" t="s">
        <v>598</v>
      </c>
      <c r="D172" s="290"/>
      <c r="E172" s="290"/>
      <c r="F172" s="290"/>
      <c r="G172" s="290"/>
      <c r="H172" s="290"/>
      <c r="I172" s="290"/>
      <c r="J172" s="290"/>
      <c r="K172" s="290"/>
      <c r="L172" s="291"/>
      <c r="M172" s="290"/>
      <c r="N172" s="291"/>
      <c r="O172" s="290"/>
      <c r="P172" s="291"/>
      <c r="Q172" s="290"/>
      <c r="R172" s="291"/>
      <c r="S172" s="290"/>
      <c r="T172" s="291"/>
      <c r="U172" s="290"/>
      <c r="V172" s="291"/>
      <c r="W172" s="290"/>
      <c r="X172" s="291"/>
      <c r="Y172" s="290"/>
      <c r="Z172" s="291"/>
      <c r="AA172" s="290"/>
      <c r="AB172" s="88">
        <f t="shared" si="14"/>
        <v>0</v>
      </c>
      <c r="AC172" s="140"/>
      <c r="AD172" s="225"/>
      <c r="AE172" s="141"/>
      <c r="AF172" s="196"/>
    </row>
    <row r="173" spans="1:32" s="8" customFormat="1" ht="89.25" x14ac:dyDescent="1.05">
      <c r="A173" s="283"/>
      <c r="B173" s="85" t="s">
        <v>592</v>
      </c>
      <c r="C173" s="161" t="s">
        <v>599</v>
      </c>
      <c r="D173" s="290"/>
      <c r="E173" s="290"/>
      <c r="F173" s="290"/>
      <c r="G173" s="290"/>
      <c r="H173" s="290"/>
      <c r="I173" s="290"/>
      <c r="J173" s="290"/>
      <c r="K173" s="290"/>
      <c r="L173" s="291"/>
      <c r="M173" s="290"/>
      <c r="N173" s="291"/>
      <c r="O173" s="290"/>
      <c r="P173" s="291"/>
      <c r="Q173" s="290"/>
      <c r="R173" s="291"/>
      <c r="S173" s="290"/>
      <c r="T173" s="291"/>
      <c r="U173" s="290"/>
      <c r="V173" s="291"/>
      <c r="W173" s="290"/>
      <c r="X173" s="291"/>
      <c r="Y173" s="290"/>
      <c r="Z173" s="291"/>
      <c r="AA173" s="290"/>
      <c r="AB173" s="88">
        <f t="shared" si="14"/>
        <v>0</v>
      </c>
      <c r="AC173" s="140"/>
      <c r="AD173" s="225"/>
      <c r="AE173" s="141"/>
      <c r="AF173" s="196"/>
    </row>
    <row r="174" spans="1:32" s="9" customFormat="1" ht="73.5" customHeight="1" x14ac:dyDescent="0.95">
      <c r="A174" s="200" t="s">
        <v>36</v>
      </c>
      <c r="B174" s="85" t="s">
        <v>533</v>
      </c>
      <c r="C174" s="86" t="s">
        <v>413</v>
      </c>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8">
        <f t="shared" si="14"/>
        <v>0</v>
      </c>
      <c r="AC174" s="99" t="str">
        <f>CONCATENATE(IF(D174&lt;SUM(D177,D178,D179,D180,D181,D182,D183)," * F08-01  for Age "&amp;D6&amp;" "&amp;D7&amp;" is less than sum of F08-05 to F08-11"&amp;CHAR(10),""),IF(E174&lt;SUM(E177,E178,E179,E180,E181,E182,E183)," * F08-01  for Age "&amp;D6&amp;" "&amp;E7&amp;" is less than sum of F08-05 to F08-11"&amp;CHAR(10),""),IF(F174&lt;SUM(F177,F178,F179,F180,F181,F182,F183)," * F08-01  for Age "&amp;F6&amp;" "&amp;F7&amp;" is less than sum of F08-05 to F08-11"&amp;CHAR(10),""),IF(G174&lt;SUM(G177,G178,G179,G180,G181,G182,G183)," * F08-01  for Age "&amp;F6&amp;" "&amp;G7&amp;" is less than sum of F08-05 to F08-11"&amp;CHAR(10),""),IF(H174&lt;SUM(H177,H178,H179,H180,H181,H182,H183)," * F08-01  for Age "&amp;H6&amp;" "&amp;H7&amp;" is less than sum of F08-05 to F08-11"&amp;CHAR(10),""),IF(I174&lt;SUM(I177,I178,I179,I180,I181,I182,I183)," * F08-01  for Age "&amp;H6&amp;" "&amp;I7&amp;" is less than sum of F08-05 to F08-11"&amp;CHAR(10),""),IF(J174&lt;SUM(J177,J178,J179,J180,J181,J182,J183)," * F08-01  for Age "&amp;J6&amp;" "&amp;J7&amp;" is less than sum of F08-05 to F08-11"&amp;CHAR(10),""),IF(K174&lt;SUM(K177,K178,K179,K180,K181,K182,K183)," * F08-01  for Age "&amp;J6&amp;" "&amp;K7&amp;" is less than sum of F08-05 to F08-11"&amp;CHAR(10),""),IF(L174&lt;SUM(L177,L178,L179,L180,L181,L182,L183)," * F08-01  for Age "&amp;L6&amp;" "&amp;L7&amp;" is less than sum of F08-05 to F08-11"&amp;CHAR(10),""),IF(M174&lt;SUM(M177,M178,M179,M180,M181,M182,M183)," * F08-01  for Age "&amp;L6&amp;" "&amp;M7&amp;" is less than sum of F08-05 to F08-11"&amp;CHAR(10),""),IF(N174&lt;SUM(N177,N178,N179,N180,N181,N182,N183)," * F08-01  for Age "&amp;N6&amp;" "&amp;N7&amp;" is less than sum of F08-05 to F08-11"&amp;CHAR(10),""),IF(O174&lt;SUM(O177,O178,O179,O180,O181,O182,O183)," * F08-01  for Age "&amp;N6&amp;" "&amp;O7&amp;" is less than sum of F08-05 to F08-11"&amp;CHAR(10),""),IF(P174&lt;SUM(P177,P178,P179,P180,P181,P182,P183)," * F08-01  for Age "&amp;P6&amp;" "&amp;P7&amp;" is less than sum of F08-05 to F08-11"&amp;CHAR(10),""),IF(Q174&lt;SUM(Q177,Q178,Q179,Q180,Q181,Q182,Q183)," * F08-01  for Age "&amp;P6&amp;" "&amp;Q7&amp;" is less than sum of F08-05 to F08-11"&amp;CHAR(10),""),IF(R174&lt;SUM(R177,R178,R179,R180,R181,R182,R183)," * F08-01  for Age "&amp;R6&amp;" "&amp;R7&amp;" is less than sum of F08-05 to F08-11"&amp;CHAR(10),""),IF(S174&lt;SUM(S177,S178,S179,S180,S181,S182,S183)," * F08-01  for Age "&amp;R6&amp;" "&amp;S7&amp;" is less than sum of F08-05 to F08-11"&amp;CHAR(10),""),IF(T174&lt;SUM(T177,T178,T179,T180,T181,T182,T183)," * F08-01  for Age "&amp;T6&amp;" "&amp;T7&amp;" is less than sum of F08-05 to F08-11"&amp;CHAR(10),""),IF(U174&lt;SUM(U177,U178,U179,U180,U181,U182,U183)," * F08-01  for Age "&amp;T6&amp;" "&amp;U7&amp;" is less than sum of F08-05 to F08-11"&amp;CHAR(10),""),IF(V174&lt;SUM(V177,V178,V179,V180,V181,V182,V183)," * F08-01  for Age "&amp;V6&amp;" "&amp;V7&amp;" is less than sum of F08-05 to F08-11"&amp;CHAR(10),""),IF(W174&lt;SUM(W177,W178,W179,W180,W181,W182,W183)," * F08-01  for Age "&amp;V6&amp;" "&amp;W7&amp;" is less than sum of F08-05 to F08-11"&amp;CHAR(10),""),IF(X174&lt;SUM(X177,X178,X179,X180,X181,X182,X183)," * F08-01  for Age "&amp;X6&amp;" "&amp;X7&amp;" is less than sum of F08-05 to F08-11"&amp;CHAR(10),""),IF(Y174&lt;SUM(Y177,Y178,Y179,Y180,Y181,Y182,Y183)," * F08-01  for Age "&amp;X6&amp;" "&amp;Y7&amp;" is less than sum of F08-05 to F08-11"&amp;CHAR(10),""),IF(Z174&lt;SUM(Z177,Z178,Z179,Z180,Z181,Z182,Z183)," * F08-01  for Age "&amp;Z6&amp;" "&amp;Z7&amp;" is less than sum of F08-05 to F08-11"&amp;CHAR(10),""),IF(AA174&lt;SUM(AA177,AA178,AA179,AA180,AA181,AA182,AA183)," * F08-01  for Age "&amp;Z6&amp;" "&amp;AA7&amp;" is less than sum of F08-05 to F08-11"&amp;CHAR(10),""),IF(AB174&lt;SUM(AB177,AB178,AB179,AB180,AB181,AB182,AB183)," * Total F08-01  is less than sum of F08-05 to F08-11"&amp;CHAR(10),""))</f>
        <v/>
      </c>
      <c r="AD174" s="225"/>
      <c r="AE174" s="89"/>
      <c r="AF174" s="196"/>
    </row>
    <row r="175" spans="1:32" s="9" customFormat="1" ht="127.5" customHeight="1" x14ac:dyDescent="0.95">
      <c r="A175" s="201"/>
      <c r="B175" s="85" t="s">
        <v>428</v>
      </c>
      <c r="C175" s="86" t="s">
        <v>416</v>
      </c>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8">
        <f t="shared" ref="AB175:AB183" si="15">SUM(D175:AA175)</f>
        <v>0</v>
      </c>
      <c r="AC175" s="99"/>
      <c r="AD175" s="225"/>
      <c r="AE175" s="89"/>
      <c r="AF175" s="196"/>
    </row>
    <row r="176" spans="1:32" s="9" customFormat="1" ht="108" customHeight="1" x14ac:dyDescent="0.95">
      <c r="A176" s="202"/>
      <c r="B176" s="85" t="s">
        <v>429</v>
      </c>
      <c r="C176" s="86" t="s">
        <v>417</v>
      </c>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8">
        <f t="shared" si="15"/>
        <v>0</v>
      </c>
      <c r="AC176" s="99"/>
      <c r="AD176" s="225"/>
      <c r="AE176" s="89"/>
      <c r="AF176" s="196"/>
    </row>
    <row r="177" spans="1:32" s="9" customFormat="1" ht="79.5" customHeight="1" x14ac:dyDescent="0.95">
      <c r="A177" s="232" t="s">
        <v>696</v>
      </c>
      <c r="B177" s="85" t="s">
        <v>534</v>
      </c>
      <c r="C177" s="86" t="s">
        <v>419</v>
      </c>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8">
        <f t="shared" si="15"/>
        <v>0</v>
      </c>
      <c r="AC177" s="99"/>
      <c r="AD177" s="225"/>
      <c r="AE177" s="89"/>
      <c r="AF177" s="196"/>
    </row>
    <row r="178" spans="1:32" s="9" customFormat="1" ht="161.44999999999999" customHeight="1" x14ac:dyDescent="0.95">
      <c r="A178" s="232"/>
      <c r="B178" s="85" t="s">
        <v>433</v>
      </c>
      <c r="C178" s="86" t="s">
        <v>420</v>
      </c>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8">
        <f t="shared" si="15"/>
        <v>0</v>
      </c>
      <c r="AC178" s="99"/>
      <c r="AD178" s="225"/>
      <c r="AE178" s="89"/>
      <c r="AF178" s="196"/>
    </row>
    <row r="179" spans="1:32" s="9" customFormat="1" ht="83.45" customHeight="1" x14ac:dyDescent="0.95">
      <c r="A179" s="232"/>
      <c r="B179" s="85" t="s">
        <v>535</v>
      </c>
      <c r="C179" s="86" t="s">
        <v>421</v>
      </c>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8">
        <f t="shared" si="15"/>
        <v>0</v>
      </c>
      <c r="AC179" s="99"/>
      <c r="AD179" s="225"/>
      <c r="AE179" s="89"/>
      <c r="AF179" s="196"/>
    </row>
    <row r="180" spans="1:32" s="9" customFormat="1" ht="158.1" customHeight="1" x14ac:dyDescent="0.95">
      <c r="A180" s="232"/>
      <c r="B180" s="85" t="s">
        <v>536</v>
      </c>
      <c r="C180" s="86" t="s">
        <v>422</v>
      </c>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8">
        <f t="shared" si="15"/>
        <v>0</v>
      </c>
      <c r="AC180" s="99"/>
      <c r="AD180" s="225"/>
      <c r="AE180" s="89"/>
      <c r="AF180" s="196"/>
    </row>
    <row r="181" spans="1:32" s="9" customFormat="1" ht="73.5" customHeight="1" x14ac:dyDescent="0.95">
      <c r="A181" s="232"/>
      <c r="B181" s="85" t="s">
        <v>436</v>
      </c>
      <c r="C181" s="86" t="s">
        <v>423</v>
      </c>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8">
        <f t="shared" si="15"/>
        <v>0</v>
      </c>
      <c r="AC181" s="99"/>
      <c r="AD181" s="225"/>
      <c r="AE181" s="89"/>
      <c r="AF181" s="196"/>
    </row>
    <row r="182" spans="1:32" s="9" customFormat="1" ht="73.5" customHeight="1" x14ac:dyDescent="0.95">
      <c r="A182" s="232"/>
      <c r="B182" s="85" t="s">
        <v>537</v>
      </c>
      <c r="C182" s="86" t="s">
        <v>424</v>
      </c>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8">
        <f t="shared" si="15"/>
        <v>0</v>
      </c>
      <c r="AC182" s="99"/>
      <c r="AD182" s="225"/>
      <c r="AE182" s="89"/>
      <c r="AF182" s="196"/>
    </row>
    <row r="183" spans="1:32" s="9" customFormat="1" ht="73.5" customHeight="1" thickBot="1" x14ac:dyDescent="1">
      <c r="A183" s="244"/>
      <c r="B183" s="142" t="s">
        <v>697</v>
      </c>
      <c r="C183" s="86" t="s">
        <v>425</v>
      </c>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c r="AB183" s="88">
        <f t="shared" si="15"/>
        <v>0</v>
      </c>
      <c r="AC183" s="144"/>
      <c r="AD183" s="226"/>
      <c r="AE183" s="89"/>
      <c r="AF183" s="196"/>
    </row>
    <row r="185" spans="1:32" s="12" customFormat="1" ht="131.25" customHeight="1" x14ac:dyDescent="1.35">
      <c r="A185" s="157" t="s">
        <v>130</v>
      </c>
      <c r="B185" s="153"/>
      <c r="C185" s="58"/>
      <c r="F185" s="6"/>
      <c r="G185" s="6"/>
      <c r="I185" s="6"/>
      <c r="J185" s="6"/>
      <c r="M185" s="6"/>
      <c r="N185" s="6"/>
      <c r="O185" s="6"/>
      <c r="Q185" s="6" t="s">
        <v>145</v>
      </c>
      <c r="X185" s="6"/>
      <c r="AC185" s="60"/>
      <c r="AD185" s="60"/>
    </row>
    <row r="187" spans="1:32" x14ac:dyDescent="0.7">
      <c r="A187" s="154"/>
      <c r="B187" s="154"/>
      <c r="D187" s="2"/>
      <c r="E187" s="4"/>
      <c r="F187" s="4"/>
      <c r="G187" s="4"/>
      <c r="H187" s="4"/>
      <c r="I187" s="4"/>
      <c r="J187" s="4"/>
      <c r="K187" s="4"/>
      <c r="L187" s="4"/>
      <c r="M187" s="4"/>
    </row>
  </sheetData>
  <sheetProtection algorithmName="SHA-512" hashValue="R4qvSZApx7QdTgmfun/jHACkTJujCitesfpMuY48h9fj+aMw0K/my1E30cd7hd9TVB9oAdBSt952NTLZsFz1Kg==" saltValue="nJq4YZZ5z41QQBp3Bkw+yw==" spinCount="100000" sheet="1" selectLockedCells="1"/>
  <mergeCells count="296">
    <mergeCell ref="AF166:AF167"/>
    <mergeCell ref="A165:AF165"/>
    <mergeCell ref="A145:AF145"/>
    <mergeCell ref="A134:AF134"/>
    <mergeCell ref="A119:AF119"/>
    <mergeCell ref="A101:AF101"/>
    <mergeCell ref="A80:AF80"/>
    <mergeCell ref="A65:AF65"/>
    <mergeCell ref="A152:A157"/>
    <mergeCell ref="A158:A164"/>
    <mergeCell ref="AF8:AF36"/>
    <mergeCell ref="AF6:AF7"/>
    <mergeCell ref="A5:AF5"/>
    <mergeCell ref="AF38:AF39"/>
    <mergeCell ref="AF46:AF47"/>
    <mergeCell ref="AF66:AF67"/>
    <mergeCell ref="AF81:AF82"/>
    <mergeCell ref="AF102:AF103"/>
    <mergeCell ref="AF120:AF121"/>
    <mergeCell ref="AF135:AF136"/>
    <mergeCell ref="AF146:AF147"/>
    <mergeCell ref="AF104:AF118"/>
    <mergeCell ref="AF122:AF133"/>
    <mergeCell ref="AF137:AF144"/>
    <mergeCell ref="AF148:AF151"/>
    <mergeCell ref="AC48:AC49"/>
    <mergeCell ref="AE120:AE121"/>
    <mergeCell ref="AC115:AC116"/>
    <mergeCell ref="AC113:AC114"/>
    <mergeCell ref="AC111:AC112"/>
    <mergeCell ref="AE146:AE147"/>
    <mergeCell ref="AE135:AE136"/>
    <mergeCell ref="AE66:AE67"/>
    <mergeCell ref="AD137:AD144"/>
    <mergeCell ref="AD135:AD136"/>
    <mergeCell ref="AD146:AD147"/>
    <mergeCell ref="AC38:AC39"/>
    <mergeCell ref="AE102:AE103"/>
    <mergeCell ref="AC46:AC47"/>
    <mergeCell ref="AD8:AD36"/>
    <mergeCell ref="AE46:AE47"/>
    <mergeCell ref="AC12:AC13"/>
    <mergeCell ref="AC17:AC18"/>
    <mergeCell ref="AC19:AC20"/>
    <mergeCell ref="AC21:AC22"/>
    <mergeCell ref="AC8:AC9"/>
    <mergeCell ref="AE81:AE82"/>
    <mergeCell ref="A37:AF37"/>
    <mergeCell ref="AF40:AF44"/>
    <mergeCell ref="AF48:AF64"/>
    <mergeCell ref="AF68:AF79"/>
    <mergeCell ref="AF83:AF100"/>
    <mergeCell ref="A46:A47"/>
    <mergeCell ref="B46:B47"/>
    <mergeCell ref="A66:A67"/>
    <mergeCell ref="B66:B67"/>
    <mergeCell ref="AB38:AB39"/>
    <mergeCell ref="A68:A69"/>
    <mergeCell ref="A70:A71"/>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D1:E1"/>
    <mergeCell ref="F1:G1"/>
    <mergeCell ref="H1:J1"/>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D38:AD39"/>
    <mergeCell ref="A35:A36"/>
    <mergeCell ref="AC23:AC24"/>
    <mergeCell ref="AC31:AC32"/>
    <mergeCell ref="AC33:AC34"/>
    <mergeCell ref="AC35:AC36"/>
    <mergeCell ref="R66:S66"/>
    <mergeCell ref="T66:U66"/>
    <mergeCell ref="V66:W66"/>
    <mergeCell ref="X66:Y66"/>
    <mergeCell ref="Z66:AA66"/>
    <mergeCell ref="AB66:AB67"/>
    <mergeCell ref="AD46:AD47"/>
    <mergeCell ref="AD40:AD44"/>
    <mergeCell ref="A45:AF45"/>
    <mergeCell ref="A56:A62"/>
    <mergeCell ref="A63:A64"/>
    <mergeCell ref="A40:A44"/>
    <mergeCell ref="AC53:AC54"/>
    <mergeCell ref="J46:K46"/>
    <mergeCell ref="D66:E66"/>
    <mergeCell ref="F66:G66"/>
    <mergeCell ref="H66:I66"/>
    <mergeCell ref="C66:C67"/>
    <mergeCell ref="Z46:AA46"/>
    <mergeCell ref="A53:A55"/>
    <mergeCell ref="A48:A52"/>
    <mergeCell ref="A76:A77"/>
    <mergeCell ref="A81:A82"/>
    <mergeCell ref="B81:B82"/>
    <mergeCell ref="A102:A103"/>
    <mergeCell ref="B102:B103"/>
    <mergeCell ref="A78:A79"/>
    <mergeCell ref="AC25:AC26"/>
    <mergeCell ref="AC27:AC28"/>
    <mergeCell ref="AC29:AC30"/>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177:A183"/>
    <mergeCell ref="V166:W166"/>
    <mergeCell ref="X166:Y166"/>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66:C167"/>
    <mergeCell ref="B146:B147"/>
    <mergeCell ref="A166:A167"/>
    <mergeCell ref="B166:B167"/>
    <mergeCell ref="Z166:AA166"/>
    <mergeCell ref="AB166:AB167"/>
    <mergeCell ref="V146:W146"/>
    <mergeCell ref="L166:M166"/>
    <mergeCell ref="A168:A173"/>
    <mergeCell ref="A135:A136"/>
    <mergeCell ref="B135:B136"/>
    <mergeCell ref="AC166:AC167"/>
    <mergeCell ref="AC146:AC147"/>
    <mergeCell ref="AC135:AC136"/>
    <mergeCell ref="AC120:AC121"/>
    <mergeCell ref="AC102:AC103"/>
    <mergeCell ref="AC130:AC131"/>
    <mergeCell ref="AC132:AC133"/>
    <mergeCell ref="AC128:AC129"/>
    <mergeCell ref="AC126:AC127"/>
    <mergeCell ref="AC109:AC110"/>
    <mergeCell ref="AC104:AC105"/>
    <mergeCell ref="X102:Y102"/>
    <mergeCell ref="Z102:AA102"/>
    <mergeCell ref="AB102:AB103"/>
    <mergeCell ref="L102:M102"/>
    <mergeCell ref="N102:O102"/>
    <mergeCell ref="P102:Q102"/>
    <mergeCell ref="R102:S102"/>
    <mergeCell ref="T102:U102"/>
    <mergeCell ref="A123:A131"/>
    <mergeCell ref="N120:O120"/>
    <mergeCell ref="P120:Q120"/>
    <mergeCell ref="A27:A28"/>
    <mergeCell ref="C6:C7"/>
    <mergeCell ref="B6:B7"/>
    <mergeCell ref="A6:A7"/>
    <mergeCell ref="C46:C47"/>
    <mergeCell ref="A38:A39"/>
    <mergeCell ref="B38:B39"/>
    <mergeCell ref="R120:S120"/>
    <mergeCell ref="T120:U120"/>
    <mergeCell ref="F120:G120"/>
    <mergeCell ref="H120:I120"/>
    <mergeCell ref="J120:K120"/>
    <mergeCell ref="L120:M120"/>
    <mergeCell ref="D120:E120"/>
    <mergeCell ref="A72:A73"/>
    <mergeCell ref="A74:A75"/>
    <mergeCell ref="A95:A100"/>
    <mergeCell ref="A89:A94"/>
    <mergeCell ref="A83:A88"/>
    <mergeCell ref="D102:E102"/>
    <mergeCell ref="F102:G102"/>
    <mergeCell ref="H102:I102"/>
    <mergeCell ref="J102:K102"/>
    <mergeCell ref="C81:C82"/>
    <mergeCell ref="AD166:AD167"/>
    <mergeCell ref="AD122:AD133"/>
    <mergeCell ref="AD120:AD121"/>
    <mergeCell ref="AD104:AD118"/>
    <mergeCell ref="AD168:AD183"/>
    <mergeCell ref="A115:A118"/>
    <mergeCell ref="A104:A105"/>
    <mergeCell ref="A106:A107"/>
    <mergeCell ref="A108:A114"/>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132:A133"/>
    <mergeCell ref="A142:A144"/>
    <mergeCell ref="A120:A121"/>
    <mergeCell ref="B120:B121"/>
    <mergeCell ref="K1:Q1"/>
    <mergeCell ref="R1:S1"/>
    <mergeCell ref="T1:V1"/>
    <mergeCell ref="W1:X1"/>
    <mergeCell ref="N166:O166"/>
    <mergeCell ref="P166:Q166"/>
    <mergeCell ref="R166:S166"/>
    <mergeCell ref="T166:U166"/>
    <mergeCell ref="D166:E166"/>
    <mergeCell ref="F166:G166"/>
    <mergeCell ref="H166:I166"/>
    <mergeCell ref="J166:K166"/>
    <mergeCell ref="C120:C121"/>
    <mergeCell ref="C135:C136"/>
    <mergeCell ref="C146:C147"/>
    <mergeCell ref="V46:W46"/>
    <mergeCell ref="X46:Y46"/>
    <mergeCell ref="V102:W102"/>
    <mergeCell ref="P6:Q6"/>
    <mergeCell ref="R6:S6"/>
    <mergeCell ref="V120:W120"/>
    <mergeCell ref="X120:Y120"/>
    <mergeCell ref="C102:C103"/>
    <mergeCell ref="AF168:AF183"/>
    <mergeCell ref="AD148:AD164"/>
    <mergeCell ref="A174:A176"/>
    <mergeCell ref="AA1:AB1"/>
    <mergeCell ref="AE166:AE167"/>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 ref="A146:A147"/>
  </mergeCells>
  <phoneticPr fontId="23" type="noConversion"/>
  <conditionalFormatting sqref="AC8">
    <cfRule type="notContainsBlanks" dxfId="69" priority="79">
      <formula>LEN(TRIM(AC8))&gt;0</formula>
    </cfRule>
  </conditionalFormatting>
  <conditionalFormatting sqref="AC12:AC13">
    <cfRule type="notContainsBlanks" dxfId="68" priority="80">
      <formula>LEN(TRIM(AC12))&gt;0</formula>
    </cfRule>
  </conditionalFormatting>
  <conditionalFormatting sqref="AC17:AC18">
    <cfRule type="notContainsBlanks" dxfId="67" priority="83">
      <formula>LEN(TRIM(AC17))&gt;0</formula>
    </cfRule>
  </conditionalFormatting>
  <conditionalFormatting sqref="AC19:AC20">
    <cfRule type="notContainsBlanks" dxfId="66" priority="81">
      <formula>LEN(TRIM(AC19))&gt;0</formula>
    </cfRule>
  </conditionalFormatting>
  <conditionalFormatting sqref="AC21:AC22">
    <cfRule type="notContainsBlanks" dxfId="65" priority="74">
      <formula>LEN(TRIM(AC21))&gt;0</formula>
    </cfRule>
  </conditionalFormatting>
  <conditionalFormatting sqref="AC23:AC24">
    <cfRule type="notContainsBlanks" dxfId="64" priority="73">
      <formula>LEN(TRIM(AC23))&gt;0</formula>
    </cfRule>
  </conditionalFormatting>
  <conditionalFormatting sqref="AC25:AC26">
    <cfRule type="notContainsBlanks" dxfId="63" priority="72">
      <formula>LEN(TRIM(AC25))&gt;0</formula>
    </cfRule>
  </conditionalFormatting>
  <conditionalFormatting sqref="AC27:AC28">
    <cfRule type="notContainsBlanks" dxfId="62" priority="71">
      <formula>LEN(TRIM(AC27))&gt;0</formula>
    </cfRule>
  </conditionalFormatting>
  <conditionalFormatting sqref="AC29:AC30">
    <cfRule type="notContainsBlanks" dxfId="61" priority="70">
      <formula>LEN(TRIM(AC29))&gt;0</formula>
    </cfRule>
  </conditionalFormatting>
  <conditionalFormatting sqref="AC31:AC32">
    <cfRule type="notContainsBlanks" dxfId="60" priority="69">
      <formula>LEN(TRIM(AC31))&gt;0</formula>
    </cfRule>
  </conditionalFormatting>
  <conditionalFormatting sqref="AC33:AC34">
    <cfRule type="notContainsBlanks" dxfId="59" priority="68">
      <formula>LEN(TRIM(AC33))&gt;0</formula>
    </cfRule>
  </conditionalFormatting>
  <conditionalFormatting sqref="AC35:AC36">
    <cfRule type="notContainsBlanks" dxfId="58" priority="67">
      <formula>LEN(TRIM(AC35))&gt;0</formula>
    </cfRule>
  </conditionalFormatting>
  <conditionalFormatting sqref="AC48:AC49">
    <cfRule type="notContainsBlanks" dxfId="57" priority="84">
      <formula>LEN(TRIM(AC48))&gt;0</formula>
    </cfRule>
  </conditionalFormatting>
  <conditionalFormatting sqref="AC50">
    <cfRule type="notContainsBlanks" dxfId="56" priority="85">
      <formula>LEN(TRIM(AC50))&gt;0</formula>
    </cfRule>
  </conditionalFormatting>
  <conditionalFormatting sqref="AC53:AC54">
    <cfRule type="notContainsBlanks" dxfId="55" priority="64">
      <formula>LEN(TRIM(AC53))&gt;0</formula>
    </cfRule>
  </conditionalFormatting>
  <conditionalFormatting sqref="AC68">
    <cfRule type="notContainsBlanks" dxfId="54" priority="63">
      <formula>LEN(TRIM(AC68))&gt;0</formula>
    </cfRule>
  </conditionalFormatting>
  <conditionalFormatting sqref="AC10">
    <cfRule type="notContainsBlanks" dxfId="53" priority="62">
      <formula>LEN(TRIM(AC10))&gt;0</formula>
    </cfRule>
  </conditionalFormatting>
  <conditionalFormatting sqref="AC69">
    <cfRule type="notContainsBlanks" dxfId="52" priority="61">
      <formula>LEN(TRIM(AC69))&gt;0</formula>
    </cfRule>
  </conditionalFormatting>
  <conditionalFormatting sqref="AC70">
    <cfRule type="notContainsBlanks" dxfId="51" priority="60">
      <formula>LEN(TRIM(AC70))&gt;0</formula>
    </cfRule>
  </conditionalFormatting>
  <conditionalFormatting sqref="AC71">
    <cfRule type="notContainsBlanks" dxfId="50" priority="59">
      <formula>LEN(TRIM(AC71))&gt;0</formula>
    </cfRule>
  </conditionalFormatting>
  <conditionalFormatting sqref="AC84">
    <cfRule type="notContainsBlanks" dxfId="49" priority="58">
      <formula>LEN(TRIM(AC84))&gt;0</formula>
    </cfRule>
  </conditionalFormatting>
  <conditionalFormatting sqref="AC90">
    <cfRule type="notContainsBlanks" dxfId="48" priority="57">
      <formula>LEN(TRIM(AC90))&gt;0</formula>
    </cfRule>
  </conditionalFormatting>
  <conditionalFormatting sqref="AC94">
    <cfRule type="notContainsBlanks" dxfId="47" priority="56">
      <formula>LEN(TRIM(AC94))&gt;0</formula>
    </cfRule>
  </conditionalFormatting>
  <conditionalFormatting sqref="AC104:AC105">
    <cfRule type="notContainsBlanks" dxfId="46" priority="55">
      <formula>LEN(TRIM(AC104))&gt;0</formula>
    </cfRule>
  </conditionalFormatting>
  <conditionalFormatting sqref="AC108">
    <cfRule type="notContainsBlanks" dxfId="45" priority="54">
      <formula>LEN(TRIM(AC108))&gt;0</formula>
    </cfRule>
  </conditionalFormatting>
  <conditionalFormatting sqref="AC109:AC110">
    <cfRule type="notContainsBlanks" dxfId="44" priority="53">
      <formula>LEN(TRIM(AC109))&gt;0</formula>
    </cfRule>
  </conditionalFormatting>
  <conditionalFormatting sqref="AC111:AC112">
    <cfRule type="notContainsBlanks" dxfId="43" priority="52">
      <formula>LEN(TRIM(AC111))&gt;0</formula>
    </cfRule>
  </conditionalFormatting>
  <conditionalFormatting sqref="AC113:AC114">
    <cfRule type="notContainsBlanks" dxfId="42" priority="51">
      <formula>LEN(TRIM(AC113))&gt;0</formula>
    </cfRule>
  </conditionalFormatting>
  <conditionalFormatting sqref="AC115:AC116">
    <cfRule type="notContainsBlanks" dxfId="41" priority="50">
      <formula>LEN(TRIM(AC115))&gt;0</formula>
    </cfRule>
  </conditionalFormatting>
  <conditionalFormatting sqref="AC117">
    <cfRule type="notContainsBlanks" dxfId="40" priority="49">
      <formula>LEN(TRIM(AC117))&gt;0</formula>
    </cfRule>
  </conditionalFormatting>
  <conditionalFormatting sqref="AC118">
    <cfRule type="notContainsBlanks" dxfId="39" priority="48">
      <formula>LEN(TRIM(AC118))&gt;0</formula>
    </cfRule>
  </conditionalFormatting>
  <conditionalFormatting sqref="AC122">
    <cfRule type="notContainsBlanks" dxfId="38" priority="47">
      <formula>LEN(TRIM(AC122))&gt;0</formula>
    </cfRule>
  </conditionalFormatting>
  <conditionalFormatting sqref="AC123">
    <cfRule type="notContainsBlanks" dxfId="37" priority="46">
      <formula>LEN(TRIM(AC123))&gt;0</formula>
    </cfRule>
  </conditionalFormatting>
  <conditionalFormatting sqref="AC124">
    <cfRule type="notContainsBlanks" dxfId="36" priority="45">
      <formula>LEN(TRIM(AC124))&gt;0</formula>
    </cfRule>
  </conditionalFormatting>
  <conditionalFormatting sqref="AC125">
    <cfRule type="notContainsBlanks" dxfId="35" priority="44">
      <formula>LEN(TRIM(AC125))&gt;0</formula>
    </cfRule>
  </conditionalFormatting>
  <conditionalFormatting sqref="AC126:AC127">
    <cfRule type="notContainsBlanks" dxfId="34" priority="43">
      <formula>LEN(TRIM(AC126))&gt;0</formula>
    </cfRule>
  </conditionalFormatting>
  <conditionalFormatting sqref="AC128:AC129">
    <cfRule type="notContainsBlanks" dxfId="33" priority="42">
      <formula>LEN(TRIM(AC128))&gt;0</formula>
    </cfRule>
  </conditionalFormatting>
  <conditionalFormatting sqref="AC130:AC131">
    <cfRule type="notContainsBlanks" dxfId="32" priority="41">
      <formula>LEN(TRIM(AC130))&gt;0</formula>
    </cfRule>
  </conditionalFormatting>
  <conditionalFormatting sqref="AC132:AC133">
    <cfRule type="notContainsBlanks" dxfId="31" priority="40">
      <formula>LEN(TRIM(AC132))&gt;0</formula>
    </cfRule>
  </conditionalFormatting>
  <conditionalFormatting sqref="AC138">
    <cfRule type="notContainsBlanks" dxfId="30" priority="39">
      <formula>LEN(TRIM(AC138))&gt;0</formula>
    </cfRule>
  </conditionalFormatting>
  <conditionalFormatting sqref="AC139">
    <cfRule type="notContainsBlanks" dxfId="29" priority="38">
      <formula>LEN(TRIM(AC139))&gt;0</formula>
    </cfRule>
  </conditionalFormatting>
  <conditionalFormatting sqref="AC140">
    <cfRule type="notContainsBlanks" dxfId="28" priority="37">
      <formula>LEN(TRIM(AC140))&gt;0</formula>
    </cfRule>
  </conditionalFormatting>
  <conditionalFormatting sqref="AC142">
    <cfRule type="notContainsBlanks" dxfId="27" priority="36">
      <formula>LEN(TRIM(AC142))&gt;0</formula>
    </cfRule>
  </conditionalFormatting>
  <conditionalFormatting sqref="AC143">
    <cfRule type="notContainsBlanks" dxfId="26" priority="35">
      <formula>LEN(TRIM(AC143))&gt;0</formula>
    </cfRule>
  </conditionalFormatting>
  <conditionalFormatting sqref="AC144">
    <cfRule type="notContainsBlanks" dxfId="25" priority="34">
      <formula>LEN(TRIM(AC144))&gt;0</formula>
    </cfRule>
  </conditionalFormatting>
  <conditionalFormatting sqref="AC148">
    <cfRule type="notContainsBlanks" dxfId="24" priority="33">
      <formula>LEN(TRIM(AC148))&gt;0</formula>
    </cfRule>
  </conditionalFormatting>
  <conditionalFormatting sqref="AC149">
    <cfRule type="notContainsBlanks" priority="32">
      <formula>LEN(TRIM(AC149))&gt;0</formula>
    </cfRule>
  </conditionalFormatting>
  <conditionalFormatting sqref="AC151:AC164">
    <cfRule type="notContainsBlanks" dxfId="23" priority="31">
      <formula>LEN(TRIM(AC151))&gt;0</formula>
    </cfRule>
  </conditionalFormatting>
  <conditionalFormatting sqref="AC174">
    <cfRule type="notContainsBlanks" dxfId="22" priority="30">
      <formula>LEN(TRIM(AC174))&gt;0</formula>
    </cfRule>
  </conditionalFormatting>
  <conditionalFormatting sqref="AE19">
    <cfRule type="notContainsBlanks" dxfId="21" priority="23">
      <formula>LEN(TRIM(AE19))&gt;0</formula>
    </cfRule>
  </conditionalFormatting>
  <conditionalFormatting sqref="AE122:AF122">
    <cfRule type="notContainsBlanks" dxfId="20" priority="22">
      <formula>LEN(TRIM(AE122))&gt;0</formula>
    </cfRule>
  </conditionalFormatting>
  <conditionalFormatting sqref="AE123">
    <cfRule type="notContainsBlanks" dxfId="19" priority="21">
      <formula>LEN(TRIM(AE123))&gt;0</formula>
    </cfRule>
  </conditionalFormatting>
  <conditionalFormatting sqref="AE40:AF40 AE68:AF68 AE83:AF83 AE104:AF104 AE124:AE133 AE137:AF137 AE148:AF148 AE48:AF48 AE8:AF8 AE41:AE44 AE49:AE64 AE69:AE79 AE84:AE100 AE105:AE118 AE138:AE144 AE149:AE164 AE9:AE36 AF168 AE174:AE183">
    <cfRule type="notContainsBlanks" dxfId="18" priority="20">
      <formula>LEN(TRIM(AE8))&gt;0</formula>
    </cfRule>
  </conditionalFormatting>
  <conditionalFormatting sqref="AE21">
    <cfRule type="notContainsBlanks" dxfId="17" priority="19">
      <formula>LEN(TRIM(AE21))&gt;0</formula>
    </cfRule>
  </conditionalFormatting>
  <conditionalFormatting sqref="AE33">
    <cfRule type="notContainsBlanks" dxfId="16" priority="13">
      <formula>LEN(TRIM(AE33))&gt;0</formula>
    </cfRule>
  </conditionalFormatting>
  <conditionalFormatting sqref="AE23">
    <cfRule type="notContainsBlanks" dxfId="15" priority="18">
      <formula>LEN(TRIM(AE23))&gt;0</formula>
    </cfRule>
  </conditionalFormatting>
  <conditionalFormatting sqref="AE25">
    <cfRule type="notContainsBlanks" dxfId="14" priority="17">
      <formula>LEN(TRIM(AE25))&gt;0</formula>
    </cfRule>
  </conditionalFormatting>
  <conditionalFormatting sqref="AE27">
    <cfRule type="notContainsBlanks" dxfId="13" priority="16">
      <formula>LEN(TRIM(AE27))&gt;0</formula>
    </cfRule>
  </conditionalFormatting>
  <conditionalFormatting sqref="AE29">
    <cfRule type="notContainsBlanks" dxfId="12" priority="15">
      <formula>LEN(TRIM(AE29))&gt;0</formula>
    </cfRule>
  </conditionalFormatting>
  <conditionalFormatting sqref="AE31">
    <cfRule type="notContainsBlanks" dxfId="11" priority="14">
      <formula>LEN(TRIM(AE31))&gt;0</formula>
    </cfRule>
  </conditionalFormatting>
  <conditionalFormatting sqref="AD8:AD36 AD40:AD44 AD48:AD64 AD68:AD79 AD83:AD100 AD104:AD118 AD122:AD133 AD137:AD144 AD148 AD168">
    <cfRule type="notContainsBlanks" dxfId="10" priority="12">
      <formula>LEN(TRIM(AD8))&gt;0</formula>
    </cfRule>
  </conditionalFormatting>
  <conditionalFormatting sqref="E150:AA150">
    <cfRule type="cellIs" dxfId="9" priority="11" operator="equal">
      <formula>0</formula>
    </cfRule>
  </conditionalFormatting>
  <conditionalFormatting sqref="D150:AA150">
    <cfRule type="cellIs" dxfId="8" priority="10" operator="equal">
      <formula>0</formula>
    </cfRule>
  </conditionalFormatting>
  <conditionalFormatting sqref="D164:AA164">
    <cfRule type="cellIs" dxfId="7" priority="9" operator="equal">
      <formula>0</formula>
    </cfRule>
  </conditionalFormatting>
  <conditionalFormatting sqref="D164:AA164">
    <cfRule type="cellIs" dxfId="6" priority="8" operator="equal">
      <formula>0</formula>
    </cfRule>
  </conditionalFormatting>
  <conditionalFormatting sqref="D35:AA36">
    <cfRule type="cellIs" dxfId="5" priority="7" operator="equal">
      <formula>0</formula>
    </cfRule>
  </conditionalFormatting>
  <conditionalFormatting sqref="D8:AA14 F15:AA20 F21:G24 D19:E24 F25:AA30 D29:E30 L31:AA32 L33:L34 N33:N34 P33:P34 R33:R34 T33:T34 V33:V34 X33:X34 Z33:Z34 J40:AA44 J48:AA62 D168:AA183">
    <cfRule type="cellIs" dxfId="4" priority="6" operator="equal">
      <formula>0</formula>
    </cfRule>
  </conditionalFormatting>
  <conditionalFormatting sqref="D68:AA79 M83:M100 O83:O100 Q83:Q100 S83:S100 U83:U100 W83:W100 Y83:Y100 AA83:AA100 D104:AA118 K122:K131 M122:M131 O122:O131 Q122:Q131 S122:S131 U122:U131 W122:W131 Y122:Y131 J132:J133 L132:L133 N132:N133 P132:P133 R132:R133 T132:T133 V132:V133 X132:X133 Z132:Z133 K137:K144 M137:M144 O137:O144 Q137:Q144 S137:S144 U137:U144 W137:W144 Y137:Y144 D148:AA148 K149 M149 O149 Q149 S149 U149 W149 Y149 D151:AA163">
    <cfRule type="cellIs" dxfId="3" priority="5" operator="equal">
      <formula>0</formula>
    </cfRule>
  </conditionalFormatting>
  <conditionalFormatting sqref="AB8:AB36 AB40:AB44 AB48:AB62 AB68:AB79 AB83:AB100 AB104:AB118 AB122:AB133 AB137:AB144 AB148:AB164 AB168:AB183">
    <cfRule type="cellIs" dxfId="2" priority="4" operator="equal">
      <formula>0</formula>
    </cfRule>
  </conditionalFormatting>
  <conditionalFormatting sqref="D164:AA164 D150:AA150 D35:AA36">
    <cfRule type="cellIs" dxfId="1" priority="3" operator="equal">
      <formula>0</formula>
    </cfRule>
  </conditionalFormatting>
  <conditionalFormatting sqref="A1">
    <cfRule type="cellIs" dxfId="0" priority="2" operator="equal">
      <formula>0</formula>
    </cfRule>
  </conditionalFormatting>
  <dataValidations count="2">
    <dataValidation type="whole" allowBlank="1" showInputMessage="1" showErrorMessage="1" errorTitle="Non-Numeric or abnormal value" error="Enter Numbers only between 0 and 99999" sqref="D8:AA34 D40:AA44 D48:AA64 D68:AA79 D83:AA100 D104:AA118 D122:AA133 D137:AA144 AB63:AB64 D148:AA164 D174:AA183" xr:uid="{B89F7BEB-D895-441B-9690-CF40DBC25312}">
      <formula1>0</formula1>
      <formula2>99999</formula2>
    </dataValidation>
    <dataValidation type="whole" allowBlank="1" showInputMessage="1" showErrorMessage="1" errorTitle="Numeric Characters Error" error="Enter Numeric Characters only between range 0 and 2000" sqref="D168:AA173" xr:uid="{C74A0B64-B31F-4F3B-A9D9-EAC9A80CECBF}">
      <formula1>0</formula1>
      <formula2>2000</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66 J135 J120" twoDigitTextYear="1"/>
  </ignoredError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Oct</vt:lpstr>
      <vt:lpstr>InstructionsForm1A!Print_Area</vt:lpstr>
      <vt:lpstr>Oct!Print_Area</vt:lpstr>
      <vt:lpstr>Oct!Print_Titles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2019-02-21T11:39:27Z</cp:lastPrinted>
  <dcterms:created xsi:type="dcterms:W3CDTF">2018-10-31T09:45:26Z</dcterms:created>
  <dcterms:modified xsi:type="dcterms:W3CDTF">2019-12-10T07:15:34Z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