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28800" windowHeight="11640" activeTab="3"/>
  </bookViews>
  <sheets>
    <sheet name="Instructions" sheetId="2" r:id="rId1"/>
    <sheet name="FMATT" sheetId="1" r:id="rId2"/>
    <sheet name="FIIITT" sheetId="9" r:id="rId3"/>
    <sheet name="Trend Lines" sheetId="12" r:id="rId4"/>
    <sheet name="pivot" sheetId="11" state="hidden" r:id="rId5"/>
    <sheet name="data" sheetId="10" state="hidden" r:id="rId6"/>
    <sheet name="db" sheetId="7" state="hidden" r:id="rId7"/>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FMATT!$B$3:$AM$58</definedName>
    <definedName name="rawdata">Table1[]</definedName>
    <definedName name="Samburu">#REF!</definedName>
    <definedName name="Slicer_county">#N/A</definedName>
    <definedName name="Slicer_facility">#N/A</definedName>
    <definedName name="Slicer_reportingmonth">#N/A</definedName>
    <definedName name="Slicer_subcounty">#N/A</definedName>
  </definedNames>
  <calcPr calcId="162913"/>
  <pivotCaches>
    <pivotCache cacheId="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7" i="9" l="1"/>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K54" i="1"/>
  <c r="K53" i="1"/>
  <c r="K52" i="1"/>
  <c r="F217" i="7" l="1"/>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AM145" i="7"/>
  <c r="AM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AM36" i="7"/>
  <c r="G36" i="7"/>
  <c r="AM35" i="7"/>
  <c r="G35" i="7"/>
  <c r="AM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3" i="9"/>
  <c r="C153" i="7" s="1"/>
  <c r="U3" i="9"/>
  <c r="B115" i="7" s="1"/>
  <c r="L3" i="9"/>
  <c r="D3" i="9"/>
  <c r="B47" i="1"/>
  <c r="A47" i="1"/>
  <c r="B46" i="1"/>
  <c r="A46" i="1"/>
  <c r="B45" i="1"/>
  <c r="A45" i="1"/>
  <c r="B44" i="1"/>
  <c r="A44" i="1"/>
  <c r="B43" i="1"/>
  <c r="A43" i="1"/>
  <c r="B42" i="1"/>
  <c r="A42" i="1"/>
  <c r="B41" i="1"/>
  <c r="A41" i="1"/>
  <c r="B40" i="1"/>
  <c r="A40" i="1"/>
  <c r="B39" i="1"/>
  <c r="A39" i="1"/>
  <c r="B38" i="1"/>
  <c r="A38" i="1"/>
  <c r="B37" i="1"/>
  <c r="A37" i="1"/>
  <c r="B36" i="1"/>
  <c r="A36" i="1"/>
  <c r="B35" i="1"/>
  <c r="A35" i="1"/>
  <c r="B34" i="1"/>
  <c r="A34" i="1"/>
  <c r="B33" i="1"/>
  <c r="A33" i="1"/>
  <c r="B32" i="1"/>
  <c r="A32"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AC3" i="1"/>
  <c r="C64" i="7" s="1"/>
  <c r="V3" i="1"/>
  <c r="M3" i="1"/>
  <c r="E3" i="1"/>
  <c r="AA16" i="1"/>
  <c r="K16" i="1"/>
  <c r="Z15" i="1"/>
  <c r="J15" i="1"/>
  <c r="Y14" i="1"/>
  <c r="I14" i="1"/>
  <c r="X13" i="1"/>
  <c r="H13" i="1"/>
  <c r="W13" i="1"/>
  <c r="AE15" i="1"/>
  <c r="R14" i="1"/>
  <c r="E13" i="1"/>
  <c r="V16" i="1"/>
  <c r="F16" i="1"/>
  <c r="U15" i="1"/>
  <c r="T14" i="1"/>
  <c r="O13" i="1"/>
  <c r="V14" i="1"/>
  <c r="AC16" i="1"/>
  <c r="M16" i="1"/>
  <c r="AB15" i="1"/>
  <c r="L15" i="1"/>
  <c r="AA14" i="1"/>
  <c r="K14" i="1"/>
  <c r="Z13" i="1"/>
  <c r="J13" i="1"/>
  <c r="X16" i="1"/>
  <c r="AI15" i="1"/>
  <c r="Z14" i="1"/>
  <c r="U13" i="1"/>
  <c r="AA12" i="1"/>
  <c r="K12" i="1"/>
  <c r="U12" i="1"/>
  <c r="X12" i="1"/>
  <c r="AD12" i="1"/>
  <c r="N12" i="1"/>
  <c r="I12" i="1"/>
  <c r="AG12" i="1"/>
  <c r="W11" i="1"/>
  <c r="G11" i="1"/>
  <c r="V11" i="1"/>
  <c r="F11" i="1"/>
  <c r="U11" i="1"/>
  <c r="E11" i="1"/>
  <c r="T11" i="1"/>
  <c r="AI10" i="1"/>
  <c r="S10" i="1"/>
  <c r="X10" i="1"/>
  <c r="AD10" i="1"/>
  <c r="N10" i="1"/>
  <c r="P10" i="1"/>
  <c r="U10" i="1"/>
  <c r="E10" i="1"/>
  <c r="AH9" i="1"/>
  <c r="R9" i="1"/>
  <c r="AG9" i="1"/>
  <c r="Q9" i="1"/>
  <c r="AF9" i="1"/>
  <c r="P9" i="1"/>
  <c r="AA9" i="1"/>
  <c r="K9" i="1"/>
  <c r="AC11" i="1"/>
  <c r="AA10" i="1"/>
  <c r="V10" i="1"/>
  <c r="AC10" i="1"/>
  <c r="Z9" i="1"/>
  <c r="Y9" i="1"/>
  <c r="X9" i="1"/>
  <c r="S9" i="1"/>
  <c r="AD15" i="1"/>
  <c r="N15" i="1"/>
  <c r="M14" i="1"/>
  <c r="AE13" i="1"/>
  <c r="AD14" i="1"/>
  <c r="J16" i="1"/>
  <c r="I15" i="1"/>
  <c r="AH14" i="1"/>
  <c r="Q16" i="1"/>
  <c r="AE14" i="1"/>
  <c r="N13" i="1"/>
  <c r="H16" i="1"/>
  <c r="AE12" i="1"/>
  <c r="AF12" i="1"/>
  <c r="R12" i="1"/>
  <c r="AA11" i="1"/>
  <c r="Z11" i="1"/>
  <c r="X11" i="1"/>
  <c r="G10" i="1"/>
  <c r="R10" i="1"/>
  <c r="I10" i="1"/>
  <c r="V9" i="1"/>
  <c r="U9" i="1"/>
  <c r="O9" i="1"/>
  <c r="W16" i="1"/>
  <c r="G16" i="1"/>
  <c r="V15" i="1"/>
  <c r="F15" i="1"/>
  <c r="U14" i="1"/>
  <c r="T13" i="1"/>
  <c r="L14" i="1"/>
  <c r="S13" i="1"/>
  <c r="S15" i="1"/>
  <c r="F14" i="1"/>
  <c r="AH16" i="1"/>
  <c r="R16" i="1"/>
  <c r="AG15" i="1"/>
  <c r="Q15" i="1"/>
  <c r="AF14" i="1"/>
  <c r="P14" i="1"/>
  <c r="G13" i="1"/>
  <c r="AG13" i="1"/>
  <c r="Y16" i="1"/>
  <c r="I16" i="1"/>
  <c r="X15" i="1"/>
  <c r="H15" i="1"/>
  <c r="W14" i="1"/>
  <c r="G14" i="1"/>
  <c r="V13" i="1"/>
  <c r="F13" i="1"/>
  <c r="T16" i="1"/>
  <c r="AA15" i="1"/>
  <c r="N14" i="1"/>
  <c r="I13" i="1"/>
  <c r="W12" i="1"/>
  <c r="G12" i="1"/>
  <c r="M12" i="1"/>
  <c r="P12" i="1"/>
  <c r="Z12" i="1"/>
  <c r="F12" i="1"/>
  <c r="AB12" i="1"/>
  <c r="AI11" i="1"/>
  <c r="S11" i="1"/>
  <c r="AH11" i="1"/>
  <c r="R11" i="1"/>
  <c r="AG11" i="1"/>
  <c r="Q11" i="1"/>
  <c r="AF11" i="1"/>
  <c r="P11" i="1"/>
  <c r="AE10" i="1"/>
  <c r="O10" i="1"/>
  <c r="L10" i="1"/>
  <c r="Z10" i="1"/>
  <c r="J10" i="1"/>
  <c r="AG10" i="1"/>
  <c r="Q10" i="1"/>
  <c r="AB10" i="1"/>
  <c r="AD9" i="1"/>
  <c r="N9" i="1"/>
  <c r="AC9" i="1"/>
  <c r="M9" i="1"/>
  <c r="AB9" i="1"/>
  <c r="L9" i="1"/>
  <c r="W9" i="1"/>
  <c r="G9" i="1"/>
  <c r="M11" i="1"/>
  <c r="L11" i="1"/>
  <c r="H10" i="1"/>
  <c r="F10" i="1"/>
  <c r="T10" i="1"/>
  <c r="J9" i="1"/>
  <c r="H9" i="1"/>
  <c r="O16" i="1"/>
  <c r="AC14" i="1"/>
  <c r="AB13" i="1"/>
  <c r="L16" i="1"/>
  <c r="M13" i="1"/>
  <c r="Y15" i="1"/>
  <c r="X14" i="1"/>
  <c r="AG16" i="1"/>
  <c r="P15" i="1"/>
  <c r="O14" i="1"/>
  <c r="AB16" i="1"/>
  <c r="G15" i="1"/>
  <c r="O12" i="1"/>
  <c r="AH12" i="1"/>
  <c r="Q12" i="1"/>
  <c r="K11" i="1"/>
  <c r="J11" i="1"/>
  <c r="I11" i="1"/>
  <c r="W10" i="1"/>
  <c r="AH10" i="1"/>
  <c r="Y10" i="1"/>
  <c r="F9" i="1"/>
  <c r="E9" i="1"/>
  <c r="AE9" i="1"/>
  <c r="AI16" i="1"/>
  <c r="S16" i="1"/>
  <c r="AH15" i="1"/>
  <c r="R15" i="1"/>
  <c r="AG14" i="1"/>
  <c r="Q14" i="1"/>
  <c r="AF13" i="1"/>
  <c r="P13" i="1"/>
  <c r="AI13" i="1"/>
  <c r="K13" i="1"/>
  <c r="K15" i="1"/>
  <c r="Y13" i="1"/>
  <c r="AD16" i="1"/>
  <c r="N16" i="1"/>
  <c r="AC15" i="1"/>
  <c r="M15" i="1"/>
  <c r="AB14" i="1"/>
  <c r="H14" i="1"/>
  <c r="W15" i="1"/>
  <c r="Q13" i="1"/>
  <c r="U16" i="1"/>
  <c r="T15" i="1"/>
  <c r="AI14" i="1"/>
  <c r="S14" i="1"/>
  <c r="AH13" i="1"/>
  <c r="R13" i="1"/>
  <c r="AF16" i="1"/>
  <c r="P16" i="1"/>
  <c r="O15" i="1"/>
  <c r="J14" i="1"/>
  <c r="AI12" i="1"/>
  <c r="S12" i="1"/>
  <c r="J12" i="1"/>
  <c r="E12" i="1"/>
  <c r="L12" i="1"/>
  <c r="V12" i="1"/>
  <c r="Y12" i="1"/>
  <c r="T12" i="1"/>
  <c r="AE11" i="1"/>
  <c r="O11" i="1"/>
  <c r="AD11" i="1"/>
  <c r="N11" i="1"/>
  <c r="AB11" i="1"/>
  <c r="K10" i="1"/>
  <c r="M10" i="1"/>
  <c r="I9" i="1"/>
  <c r="AE16" i="1"/>
  <c r="L13" i="1"/>
  <c r="Z16" i="1"/>
  <c r="AA13" i="1"/>
  <c r="AF15" i="1"/>
  <c r="AD13" i="1"/>
  <c r="AC13" i="1"/>
  <c r="AC12" i="1"/>
  <c r="H12" i="1"/>
  <c r="Y11" i="1"/>
  <c r="H11" i="1"/>
  <c r="AF10" i="1"/>
  <c r="AI9" i="1"/>
  <c r="T9" i="1"/>
  <c r="C72" i="7" l="1"/>
  <c r="C2" i="7"/>
  <c r="C9" i="7"/>
  <c r="C12" i="7"/>
  <c r="C15" i="7"/>
  <c r="C18" i="7"/>
  <c r="C25" i="7"/>
  <c r="C28" i="7"/>
  <c r="C31" i="7"/>
  <c r="C34" i="7"/>
  <c r="C36" i="7"/>
  <c r="C40" i="7"/>
  <c r="C52" i="7"/>
  <c r="C56" i="7"/>
  <c r="C38" i="7"/>
  <c r="C68" i="7"/>
  <c r="C169" i="7"/>
  <c r="C120" i="7"/>
  <c r="C142" i="7"/>
  <c r="C44" i="7"/>
  <c r="C60" i="7"/>
  <c r="C48" i="7"/>
  <c r="C112" i="7"/>
  <c r="C119" i="7"/>
  <c r="C129" i="7"/>
  <c r="G145" i="7"/>
  <c r="B111" i="7"/>
  <c r="B107" i="7"/>
  <c r="B103" i="7"/>
  <c r="B99" i="7"/>
  <c r="B95" i="7"/>
  <c r="B91" i="7"/>
  <c r="B87" i="7"/>
  <c r="B83" i="7"/>
  <c r="B79" i="7"/>
  <c r="B75" i="7"/>
  <c r="B74" i="7"/>
  <c r="B73" i="7"/>
  <c r="B72" i="7"/>
  <c r="B68" i="7"/>
  <c r="B64" i="7"/>
  <c r="A64" i="7" s="1"/>
  <c r="B60" i="7"/>
  <c r="B110" i="7"/>
  <c r="B106" i="7"/>
  <c r="B102" i="7"/>
  <c r="B98" i="7"/>
  <c r="B94" i="7"/>
  <c r="B90" i="7"/>
  <c r="B86" i="7"/>
  <c r="B82" i="7"/>
  <c r="B78" i="7"/>
  <c r="B71" i="7"/>
  <c r="B67" i="7"/>
  <c r="B63" i="7"/>
  <c r="B59" i="7"/>
  <c r="B56" i="7"/>
  <c r="B52" i="7"/>
  <c r="B48" i="7"/>
  <c r="B44" i="7"/>
  <c r="B40" i="7"/>
  <c r="B39" i="7"/>
  <c r="B38" i="7"/>
  <c r="B37" i="7"/>
  <c r="B36" i="7"/>
  <c r="B35" i="7"/>
  <c r="B34" i="7"/>
  <c r="B33" i="7"/>
  <c r="B26" i="7"/>
  <c r="B25" i="7"/>
  <c r="B18" i="7"/>
  <c r="B17" i="7"/>
  <c r="B10" i="7"/>
  <c r="B9" i="7"/>
  <c r="B2" i="7"/>
  <c r="B70" i="7"/>
  <c r="B69" i="7"/>
  <c r="B66" i="7"/>
  <c r="B65" i="7"/>
  <c r="B62" i="7"/>
  <c r="B61" i="7"/>
  <c r="B58" i="7"/>
  <c r="B57" i="7"/>
  <c r="B55" i="7"/>
  <c r="B51" i="7"/>
  <c r="B47" i="7"/>
  <c r="B43" i="7"/>
  <c r="B32" i="7"/>
  <c r="B27" i="7"/>
  <c r="B24" i="7"/>
  <c r="B19" i="7"/>
  <c r="B16" i="7"/>
  <c r="B11" i="7"/>
  <c r="B8" i="7"/>
  <c r="B3" i="7"/>
  <c r="B31" i="7"/>
  <c r="B30" i="7"/>
  <c r="B15" i="7"/>
  <c r="B14" i="7"/>
  <c r="B54" i="7"/>
  <c r="B53" i="7"/>
  <c r="B50" i="7"/>
  <c r="B49" i="7"/>
  <c r="B46" i="7"/>
  <c r="B45" i="7"/>
  <c r="B42" i="7"/>
  <c r="B41" i="7"/>
  <c r="B29" i="7"/>
  <c r="B20" i="7"/>
  <c r="B13" i="7"/>
  <c r="B4" i="7"/>
  <c r="B7" i="7"/>
  <c r="B21" i="7"/>
  <c r="B80" i="7"/>
  <c r="B85" i="7"/>
  <c r="B96" i="7"/>
  <c r="B22" i="7"/>
  <c r="B5" i="7"/>
  <c r="B12" i="7"/>
  <c r="B23" i="7"/>
  <c r="B76" i="7"/>
  <c r="B81" i="7"/>
  <c r="B84" i="7"/>
  <c r="B89" i="7"/>
  <c r="B92" i="7"/>
  <c r="B97" i="7"/>
  <c r="B100" i="7"/>
  <c r="B105" i="7"/>
  <c r="B108" i="7"/>
  <c r="B28" i="7"/>
  <c r="B77" i="7"/>
  <c r="B88" i="7"/>
  <c r="B93" i="7"/>
  <c r="B101" i="7"/>
  <c r="B104" i="7"/>
  <c r="B109" i="7"/>
  <c r="B215" i="7"/>
  <c r="B211" i="7"/>
  <c r="B207" i="7"/>
  <c r="B203" i="7"/>
  <c r="B199" i="7"/>
  <c r="B195" i="7"/>
  <c r="B191" i="7"/>
  <c r="B187" i="7"/>
  <c r="B183" i="7"/>
  <c r="B177" i="7"/>
  <c r="B173" i="7"/>
  <c r="B169" i="7"/>
  <c r="B165" i="7"/>
  <c r="B161" i="7"/>
  <c r="B157" i="7"/>
  <c r="B153" i="7"/>
  <c r="A153" i="7" s="1"/>
  <c r="B149" i="7"/>
  <c r="B214" i="7"/>
  <c r="B210" i="7"/>
  <c r="B206" i="7"/>
  <c r="B202" i="7"/>
  <c r="B198" i="7"/>
  <c r="B194" i="7"/>
  <c r="B190" i="7"/>
  <c r="B186" i="7"/>
  <c r="B182" i="7"/>
  <c r="B181" i="7"/>
  <c r="B180" i="7"/>
  <c r="B176" i="7"/>
  <c r="B172" i="7"/>
  <c r="B168" i="7"/>
  <c r="B164" i="7"/>
  <c r="B160" i="7"/>
  <c r="B156" i="7"/>
  <c r="B152" i="7"/>
  <c r="B148" i="7"/>
  <c r="B147" i="7"/>
  <c r="B146" i="7"/>
  <c r="B145" i="7"/>
  <c r="B142" i="7"/>
  <c r="B137" i="7"/>
  <c r="B134" i="7"/>
  <c r="B129" i="7"/>
  <c r="B126" i="7"/>
  <c r="B121" i="7"/>
  <c r="B118" i="7"/>
  <c r="B217" i="7"/>
  <c r="B216" i="7"/>
  <c r="B213" i="7"/>
  <c r="B212" i="7"/>
  <c r="B209" i="7"/>
  <c r="B208" i="7"/>
  <c r="B205" i="7"/>
  <c r="B204" i="7"/>
  <c r="B201" i="7"/>
  <c r="B200" i="7"/>
  <c r="B197" i="7"/>
  <c r="B196" i="7"/>
  <c r="B193" i="7"/>
  <c r="B192" i="7"/>
  <c r="B189" i="7"/>
  <c r="B188" i="7"/>
  <c r="B185" i="7"/>
  <c r="B184" i="7"/>
  <c r="B179" i="7"/>
  <c r="B178" i="7"/>
  <c r="B175" i="7"/>
  <c r="B174" i="7"/>
  <c r="B171" i="7"/>
  <c r="B170" i="7"/>
  <c r="B167" i="7"/>
  <c r="B166" i="7"/>
  <c r="B163" i="7"/>
  <c r="B162" i="7"/>
  <c r="B159" i="7"/>
  <c r="B158" i="7"/>
  <c r="B155" i="7"/>
  <c r="B154" i="7"/>
  <c r="B151" i="7"/>
  <c r="B150" i="7"/>
  <c r="B140" i="7"/>
  <c r="B139" i="7"/>
  <c r="B132" i="7"/>
  <c r="B131" i="7"/>
  <c r="B124" i="7"/>
  <c r="B123" i="7"/>
  <c r="B116" i="7"/>
  <c r="B138" i="7"/>
  <c r="B136" i="7"/>
  <c r="B122" i="7"/>
  <c r="B120" i="7"/>
  <c r="B112" i="7"/>
  <c r="B143" i="7"/>
  <c r="B133" i="7"/>
  <c r="B127" i="7"/>
  <c r="B117" i="7"/>
  <c r="B113" i="7"/>
  <c r="B141" i="7"/>
  <c r="B119" i="7"/>
  <c r="B128" i="7"/>
  <c r="B114" i="7"/>
  <c r="B144" i="7"/>
  <c r="B130" i="7"/>
  <c r="B125" i="7"/>
  <c r="B135" i="7"/>
  <c r="B6" i="7"/>
  <c r="C110" i="7"/>
  <c r="C106" i="7"/>
  <c r="C102" i="7"/>
  <c r="C98" i="7"/>
  <c r="C94" i="7"/>
  <c r="C90" i="7"/>
  <c r="C86" i="7"/>
  <c r="C82" i="7"/>
  <c r="C78" i="7"/>
  <c r="C71" i="7"/>
  <c r="C67" i="7"/>
  <c r="C63" i="7"/>
  <c r="C59" i="7"/>
  <c r="C109" i="7"/>
  <c r="C105" i="7"/>
  <c r="C101" i="7"/>
  <c r="C97" i="7"/>
  <c r="C93" i="7"/>
  <c r="C89" i="7"/>
  <c r="C85" i="7"/>
  <c r="C81" i="7"/>
  <c r="C77" i="7"/>
  <c r="C70" i="7"/>
  <c r="C66" i="7"/>
  <c r="C62" i="7"/>
  <c r="C58" i="7"/>
  <c r="C69" i="7"/>
  <c r="C65" i="7"/>
  <c r="C61" i="7"/>
  <c r="C57" i="7"/>
  <c r="C55" i="7"/>
  <c r="C51" i="7"/>
  <c r="C47" i="7"/>
  <c r="C43" i="7"/>
  <c r="C32" i="7"/>
  <c r="C27" i="7"/>
  <c r="C24" i="7"/>
  <c r="C19" i="7"/>
  <c r="C16" i="7"/>
  <c r="C11" i="7"/>
  <c r="C8" i="7"/>
  <c r="C3" i="7"/>
  <c r="C111" i="7"/>
  <c r="C107" i="7"/>
  <c r="C103" i="7"/>
  <c r="C99" i="7"/>
  <c r="C95" i="7"/>
  <c r="C91" i="7"/>
  <c r="C87" i="7"/>
  <c r="C83" i="7"/>
  <c r="C79" i="7"/>
  <c r="C75" i="7"/>
  <c r="C73" i="7"/>
  <c r="C54" i="7"/>
  <c r="C50" i="7"/>
  <c r="C46" i="7"/>
  <c r="C42" i="7"/>
  <c r="C30" i="7"/>
  <c r="C29" i="7"/>
  <c r="C22" i="7"/>
  <c r="C21" i="7"/>
  <c r="C14" i="7"/>
  <c r="C13" i="7"/>
  <c r="C6" i="7"/>
  <c r="C5" i="7"/>
  <c r="C214" i="7"/>
  <c r="C210" i="7"/>
  <c r="C206" i="7"/>
  <c r="C202" i="7"/>
  <c r="C198" i="7"/>
  <c r="C194" i="7"/>
  <c r="C190" i="7"/>
  <c r="C186" i="7"/>
  <c r="C182" i="7"/>
  <c r="C181" i="7"/>
  <c r="C180" i="7"/>
  <c r="C176" i="7"/>
  <c r="C172" i="7"/>
  <c r="C168" i="7"/>
  <c r="C164" i="7"/>
  <c r="C160" i="7"/>
  <c r="C156" i="7"/>
  <c r="C152" i="7"/>
  <c r="C148" i="7"/>
  <c r="C147" i="7"/>
  <c r="C146" i="7"/>
  <c r="C145" i="7"/>
  <c r="C217" i="7"/>
  <c r="C213" i="7"/>
  <c r="C209" i="7"/>
  <c r="C205" i="7"/>
  <c r="C201" i="7"/>
  <c r="C197" i="7"/>
  <c r="C193" i="7"/>
  <c r="C189" i="7"/>
  <c r="C185" i="7"/>
  <c r="C179" i="7"/>
  <c r="C175" i="7"/>
  <c r="C171" i="7"/>
  <c r="C167" i="7"/>
  <c r="C163" i="7"/>
  <c r="C159" i="7"/>
  <c r="C155" i="7"/>
  <c r="C151" i="7"/>
  <c r="C216" i="7"/>
  <c r="C212" i="7"/>
  <c r="C208" i="7"/>
  <c r="C204" i="7"/>
  <c r="C200" i="7"/>
  <c r="C196" i="7"/>
  <c r="C192" i="7"/>
  <c r="C188" i="7"/>
  <c r="C184" i="7"/>
  <c r="C178" i="7"/>
  <c r="C174" i="7"/>
  <c r="C170" i="7"/>
  <c r="C166" i="7"/>
  <c r="C162" i="7"/>
  <c r="C158" i="7"/>
  <c r="C154" i="7"/>
  <c r="C150" i="7"/>
  <c r="C140" i="7"/>
  <c r="C139" i="7"/>
  <c r="C132" i="7"/>
  <c r="C131" i="7"/>
  <c r="C124" i="7"/>
  <c r="C123" i="7"/>
  <c r="C116" i="7"/>
  <c r="C141" i="7"/>
  <c r="C138" i="7"/>
  <c r="C133" i="7"/>
  <c r="C130" i="7"/>
  <c r="C125" i="7"/>
  <c r="C122" i="7"/>
  <c r="C117" i="7"/>
  <c r="C215" i="7"/>
  <c r="C211" i="7"/>
  <c r="C207" i="7"/>
  <c r="C203" i="7"/>
  <c r="C199" i="7"/>
  <c r="C195" i="7"/>
  <c r="C191" i="7"/>
  <c r="C187" i="7"/>
  <c r="C183" i="7"/>
  <c r="C143" i="7"/>
  <c r="C127" i="7"/>
  <c r="C113" i="7"/>
  <c r="C144" i="7"/>
  <c r="C137" i="7"/>
  <c r="C134" i="7"/>
  <c r="C128" i="7"/>
  <c r="C121" i="7"/>
  <c r="C118" i="7"/>
  <c r="C115" i="7"/>
  <c r="A115" i="7" s="1"/>
  <c r="C173" i="7"/>
  <c r="C165" i="7"/>
  <c r="C157" i="7"/>
  <c r="C149" i="7"/>
  <c r="C126" i="7"/>
  <c r="C114" i="7"/>
  <c r="C136" i="7"/>
  <c r="C135" i="7"/>
  <c r="C7" i="7"/>
  <c r="C10" i="7"/>
  <c r="C17" i="7"/>
  <c r="C23" i="7"/>
  <c r="C26" i="7"/>
  <c r="C33" i="7"/>
  <c r="C35" i="7"/>
  <c r="C37" i="7"/>
  <c r="C39" i="7"/>
  <c r="C74" i="7"/>
  <c r="C76" i="7"/>
  <c r="C80" i="7"/>
  <c r="C84" i="7"/>
  <c r="C88" i="7"/>
  <c r="C92" i="7"/>
  <c r="C96" i="7"/>
  <c r="C100" i="7"/>
  <c r="C104" i="7"/>
  <c r="C108" i="7"/>
  <c r="C4" i="7"/>
  <c r="C20" i="7"/>
  <c r="C41" i="7"/>
  <c r="C45" i="7"/>
  <c r="C49" i="7"/>
  <c r="C53" i="7"/>
  <c r="C161" i="7"/>
  <c r="C177" i="7"/>
  <c r="U26" i="9"/>
  <c r="AG17" i="1"/>
  <c r="AH36" i="1"/>
  <c r="AB33" i="9"/>
  <c r="AK10" i="1"/>
  <c r="J19" i="1"/>
  <c r="R12" i="9"/>
  <c r="M14" i="9"/>
  <c r="AD11" i="9"/>
  <c r="AF42" i="1"/>
  <c r="X32" i="1"/>
  <c r="S23" i="9"/>
  <c r="V20" i="1"/>
  <c r="L23" i="1"/>
  <c r="AD30" i="9"/>
  <c r="M11" i="9"/>
  <c r="AD24" i="1"/>
  <c r="AA22" i="9"/>
  <c r="T17" i="9"/>
  <c r="S12" i="9"/>
  <c r="AB9" i="9"/>
  <c r="AE13" i="9"/>
  <c r="AH20" i="1"/>
  <c r="P10" i="9"/>
  <c r="Y29" i="9"/>
  <c r="AH24" i="9"/>
  <c r="AB17" i="9"/>
  <c r="AK8" i="9"/>
  <c r="AG10" i="9"/>
  <c r="AD29" i="9"/>
  <c r="AG22" i="1"/>
  <c r="AK26" i="9"/>
  <c r="AG26" i="1"/>
  <c r="K10" i="9"/>
  <c r="AE26" i="1"/>
  <c r="S19" i="1"/>
  <c r="AH35" i="9"/>
  <c r="R21" i="9"/>
  <c r="AF33" i="1"/>
  <c r="AH38" i="9"/>
  <c r="Q22" i="9"/>
  <c r="P13" i="9"/>
  <c r="Y13" i="9"/>
  <c r="V25" i="9"/>
  <c r="Z12" i="9"/>
  <c r="AE15" i="9"/>
  <c r="U27" i="1"/>
  <c r="AK25" i="9"/>
  <c r="AD17" i="1"/>
  <c r="O15" i="9"/>
  <c r="Q24" i="1"/>
  <c r="AE21" i="1"/>
  <c r="L14" i="9"/>
  <c r="M24" i="1"/>
  <c r="Z20" i="9"/>
  <c r="AL28" i="1"/>
  <c r="L17" i="9"/>
  <c r="AF37" i="9"/>
  <c r="AA23" i="1"/>
  <c r="X19" i="9"/>
  <c r="Y30" i="9"/>
  <c r="S19" i="9"/>
  <c r="Q19" i="1"/>
  <c r="Y14" i="9"/>
  <c r="X17" i="1"/>
  <c r="AH18" i="1"/>
  <c r="H20" i="1"/>
  <c r="W31" i="1"/>
  <c r="D8" i="9"/>
  <c r="Y35" i="1"/>
  <c r="AH9" i="9"/>
  <c r="Z33" i="1"/>
  <c r="Z36" i="1"/>
  <c r="AC20" i="1"/>
  <c r="J8" i="9"/>
  <c r="AH41" i="1"/>
  <c r="Y21" i="1"/>
  <c r="N11" i="9"/>
  <c r="X26" i="9"/>
  <c r="S10" i="9"/>
  <c r="AG15" i="9"/>
  <c r="R17" i="9"/>
  <c r="AB30" i="1"/>
  <c r="Y25" i="9"/>
  <c r="AC11" i="9"/>
  <c r="AB22" i="9"/>
  <c r="AD35" i="1"/>
  <c r="AB37" i="1"/>
  <c r="AK47" i="1"/>
  <c r="AD13" i="9"/>
  <c r="AD28" i="1"/>
  <c r="AL23" i="1"/>
  <c r="Q13" i="9"/>
  <c r="T20" i="1"/>
  <c r="V18" i="9"/>
  <c r="X13" i="9"/>
  <c r="AE24" i="1"/>
  <c r="Y29" i="1"/>
  <c r="AJ37" i="9"/>
  <c r="Z28" i="9"/>
  <c r="AE21" i="9"/>
  <c r="Y17" i="1"/>
  <c r="P27" i="1"/>
  <c r="AC12" i="9"/>
  <c r="Z38" i="1"/>
  <c r="V23" i="9"/>
  <c r="AF37" i="1"/>
  <c r="R22" i="9"/>
  <c r="AD21" i="1"/>
  <c r="AD19" i="1"/>
  <c r="AB25" i="1"/>
  <c r="AF19" i="9"/>
  <c r="U13" i="9"/>
  <c r="N19" i="9"/>
  <c r="P21" i="9"/>
  <c r="AJ18" i="9"/>
  <c r="AF10" i="9"/>
  <c r="W23" i="9"/>
  <c r="AH22" i="9"/>
  <c r="AD26" i="1"/>
  <c r="Z34" i="1"/>
  <c r="T24" i="9"/>
  <c r="P28" i="1"/>
  <c r="Q12" i="9"/>
  <c r="W22" i="9"/>
  <c r="AE20" i="9"/>
  <c r="Z21" i="9"/>
  <c r="AF23" i="9"/>
  <c r="AG27" i="1"/>
  <c r="AD16" i="9"/>
  <c r="AG41" i="1"/>
  <c r="AC34" i="9"/>
  <c r="AK36" i="9"/>
  <c r="AK35" i="9"/>
  <c r="AF31" i="1"/>
  <c r="K16" i="9"/>
  <c r="AH38" i="1"/>
  <c r="AH8" i="9"/>
  <c r="AB31" i="1"/>
  <c r="O23" i="1"/>
  <c r="U22" i="1"/>
  <c r="AD36" i="1"/>
  <c r="AF24" i="1"/>
  <c r="U23" i="1"/>
  <c r="AB20" i="9"/>
  <c r="Y25" i="1"/>
  <c r="AD24" i="9"/>
  <c r="W18" i="1"/>
  <c r="V19" i="1"/>
  <c r="T11" i="9"/>
  <c r="C7" i="9"/>
  <c r="AJ16" i="9"/>
  <c r="AF20" i="9"/>
  <c r="AG16" i="9"/>
  <c r="AC37" i="1"/>
  <c r="R8" i="9"/>
  <c r="W28" i="9"/>
  <c r="AF25" i="1"/>
  <c r="D8" i="1"/>
  <c r="S16" i="9"/>
  <c r="AB38" i="1"/>
  <c r="V24" i="9"/>
  <c r="AA17" i="9"/>
  <c r="AF28" i="9"/>
  <c r="S20" i="9"/>
  <c r="AA24" i="9"/>
  <c r="AJ12" i="9"/>
  <c r="AI39" i="1"/>
  <c r="AJ33" i="9"/>
  <c r="I12" i="9"/>
  <c r="U16" i="9"/>
  <c r="AK11" i="9"/>
  <c r="K15" i="9"/>
  <c r="J10" i="9"/>
  <c r="AK23" i="1"/>
  <c r="W21" i="1"/>
  <c r="N12" i="9"/>
  <c r="AC21" i="1"/>
  <c r="AB28" i="9"/>
  <c r="AG38" i="9"/>
  <c r="AD22" i="9"/>
  <c r="AL35" i="1"/>
  <c r="F18" i="1"/>
  <c r="J15" i="9"/>
  <c r="AG28" i="1"/>
  <c r="AH27" i="9"/>
  <c r="T9" i="9"/>
  <c r="AA9" i="9"/>
  <c r="W23" i="1"/>
  <c r="F11" i="9"/>
  <c r="Y17" i="9"/>
  <c r="M16" i="9"/>
  <c r="S30" i="1"/>
  <c r="K22" i="1"/>
  <c r="X24" i="9"/>
  <c r="AA26" i="9"/>
  <c r="AK33" i="1"/>
  <c r="L9" i="9"/>
  <c r="AB29" i="1"/>
  <c r="AJ14" i="9"/>
  <c r="AJ17" i="9"/>
  <c r="X24" i="1"/>
  <c r="U22" i="9"/>
  <c r="V22" i="9"/>
  <c r="AC9" i="9"/>
  <c r="AF18" i="9"/>
  <c r="G11" i="9"/>
  <c r="F17" i="1"/>
  <c r="Y30" i="1"/>
  <c r="AC28" i="1"/>
  <c r="U8" i="9"/>
  <c r="AB24" i="1"/>
  <c r="AI24" i="1"/>
  <c r="S13" i="9"/>
  <c r="Z24" i="9"/>
  <c r="J20" i="1"/>
  <c r="Q20" i="1"/>
  <c r="AK36" i="1"/>
  <c r="AC31" i="1"/>
  <c r="AG30" i="9"/>
  <c r="U20" i="9"/>
  <c r="Z15" i="9"/>
  <c r="X29" i="1"/>
  <c r="AH30" i="9"/>
  <c r="Y36" i="1"/>
  <c r="AK28" i="9"/>
  <c r="AJ39" i="9"/>
  <c r="Y18" i="9"/>
  <c r="AL10" i="1"/>
  <c r="O17" i="9"/>
  <c r="AB23" i="9"/>
  <c r="U21" i="9"/>
  <c r="P12" i="9"/>
  <c r="V32" i="1"/>
  <c r="T19" i="9"/>
  <c r="J21" i="1"/>
  <c r="AF11" i="9"/>
  <c r="S18" i="9"/>
  <c r="AA20" i="1"/>
  <c r="L16" i="9"/>
  <c r="L8" i="9"/>
  <c r="AF22" i="1"/>
  <c r="AC13" i="9"/>
  <c r="L18" i="1"/>
  <c r="AI23" i="1"/>
  <c r="U18" i="9"/>
  <c r="K8" i="9"/>
  <c r="AC40" i="1"/>
  <c r="AA12" i="9"/>
  <c r="U19" i="9"/>
  <c r="P14" i="9"/>
  <c r="AG28" i="9"/>
  <c r="W14" i="9"/>
  <c r="Z19" i="1"/>
  <c r="AE31" i="9"/>
  <c r="AK45" i="1"/>
  <c r="AC22" i="1"/>
  <c r="AD27" i="1"/>
  <c r="AC30" i="1"/>
  <c r="AB36" i="1"/>
  <c r="AE43" i="1"/>
  <c r="R19" i="9"/>
  <c r="U20" i="1"/>
  <c r="W25" i="9"/>
  <c r="P20" i="9"/>
  <c r="L24" i="1"/>
  <c r="AK17" i="9"/>
  <c r="AI19" i="1"/>
  <c r="AK20" i="9"/>
  <c r="AE35" i="1"/>
  <c r="AL17" i="1"/>
  <c r="AB32" i="9"/>
  <c r="AK22" i="9"/>
  <c r="O10" i="9"/>
  <c r="AK10" i="9"/>
  <c r="T12" i="9"/>
  <c r="Q17" i="9"/>
  <c r="AG24" i="9"/>
  <c r="AD41" i="1"/>
  <c r="W29" i="1"/>
  <c r="AC22" i="9"/>
  <c r="AA29" i="9"/>
  <c r="AD31" i="9"/>
  <c r="AG36" i="1"/>
  <c r="S22" i="9"/>
  <c r="AH21" i="9"/>
  <c r="V8" i="9"/>
  <c r="AD12" i="9"/>
  <c r="AC16" i="9"/>
  <c r="AB26" i="9"/>
  <c r="X30" i="1"/>
  <c r="M22" i="1"/>
  <c r="J14" i="9"/>
  <c r="AA15" i="9"/>
  <c r="AD25" i="1"/>
  <c r="AB8" i="9"/>
  <c r="AC29" i="9"/>
  <c r="AC17" i="1"/>
  <c r="AG11" i="9"/>
  <c r="AH45" i="1"/>
  <c r="R13" i="9"/>
  <c r="AD19" i="9"/>
  <c r="T22" i="9"/>
  <c r="AG34" i="9"/>
  <c r="AC28" i="9"/>
  <c r="AJ25" i="9"/>
  <c r="V12" i="9"/>
  <c r="K11" i="9"/>
  <c r="AF21" i="9"/>
  <c r="N16" i="9"/>
  <c r="T8" i="9"/>
  <c r="AG32" i="1"/>
  <c r="AA31" i="9"/>
  <c r="AE9" i="9"/>
  <c r="AG35" i="9"/>
  <c r="AG25" i="9"/>
  <c r="AB19" i="9"/>
  <c r="Z28" i="1"/>
  <c r="AI30" i="1"/>
  <c r="AE32" i="1"/>
  <c r="G18" i="1"/>
  <c r="AB26" i="1"/>
  <c r="AA11" i="9"/>
  <c r="T30" i="1"/>
  <c r="AK32" i="1"/>
  <c r="AG35" i="1"/>
  <c r="Z19" i="9"/>
  <c r="T26" i="1"/>
  <c r="AC26" i="9"/>
  <c r="W17" i="1"/>
  <c r="AE19" i="9"/>
  <c r="P26" i="1"/>
  <c r="O18" i="9"/>
  <c r="AA13" i="9"/>
  <c r="V17" i="1"/>
  <c r="S23" i="1"/>
  <c r="AL31" i="1"/>
  <c r="AC30" i="9"/>
  <c r="Q10" i="9"/>
  <c r="I19" i="1"/>
  <c r="AJ24" i="9"/>
  <c r="Y22" i="9"/>
  <c r="T16" i="9"/>
  <c r="AB24" i="9"/>
  <c r="AA21" i="9"/>
  <c r="Y24" i="9"/>
  <c r="M25" i="1"/>
  <c r="Z30" i="9"/>
  <c r="AK23" i="9"/>
  <c r="T25" i="9"/>
  <c r="M23" i="1"/>
  <c r="U21" i="1"/>
  <c r="T14" i="9"/>
  <c r="AK31" i="1"/>
  <c r="AD34" i="9"/>
  <c r="P17" i="9"/>
  <c r="AK28" i="1"/>
  <c r="AE27" i="9"/>
  <c r="AF27" i="1"/>
  <c r="Y12" i="9"/>
  <c r="Y21" i="9"/>
  <c r="AG20" i="1"/>
  <c r="AL27" i="1"/>
  <c r="AJ36" i="9"/>
  <c r="AH17" i="9"/>
  <c r="R28" i="1"/>
  <c r="L12" i="9"/>
  <c r="Y28" i="1"/>
  <c r="AH29" i="9"/>
  <c r="E17" i="1"/>
  <c r="U10" i="9"/>
  <c r="AK24" i="1"/>
  <c r="AF32" i="1"/>
  <c r="T23" i="9"/>
  <c r="R23" i="1"/>
  <c r="R22" i="1"/>
  <c r="W11" i="9"/>
  <c r="AB40" i="1"/>
  <c r="AA29" i="1"/>
  <c r="AH13" i="9"/>
  <c r="O26" i="1"/>
  <c r="Z22" i="9"/>
  <c r="AA30" i="9"/>
  <c r="Z23" i="9"/>
  <c r="AG29" i="9"/>
  <c r="AK16" i="9"/>
  <c r="V29" i="1"/>
  <c r="Y23" i="9"/>
  <c r="M13" i="9"/>
  <c r="M20" i="1"/>
  <c r="X18" i="9"/>
  <c r="AE33" i="9"/>
  <c r="R19" i="1"/>
  <c r="AH33" i="9"/>
  <c r="U24" i="1"/>
  <c r="X12" i="9"/>
  <c r="W24" i="1"/>
  <c r="AI46" i="1"/>
  <c r="T19" i="1"/>
  <c r="AH22" i="1"/>
  <c r="AB27" i="9"/>
  <c r="W8" i="9"/>
  <c r="AG19" i="1"/>
  <c r="AH25" i="9"/>
  <c r="AJ32" i="9"/>
  <c r="T27" i="1"/>
  <c r="AI38" i="1"/>
  <c r="O18" i="1"/>
  <c r="N25" i="1"/>
  <c r="AE35" i="9"/>
  <c r="AA25" i="1"/>
  <c r="AF20" i="1"/>
  <c r="AH21" i="1"/>
  <c r="E10" i="9"/>
  <c r="AG40" i="1"/>
  <c r="AD9" i="9"/>
  <c r="AH32" i="1"/>
  <c r="AG31" i="9"/>
  <c r="AA33" i="1"/>
  <c r="AG45" i="1"/>
  <c r="AC14" i="9"/>
  <c r="AL29" i="1"/>
  <c r="AH44" i="1"/>
  <c r="AF18" i="1"/>
  <c r="X33" i="1"/>
  <c r="AK15" i="9"/>
  <c r="AH39" i="1"/>
  <c r="S24" i="9"/>
  <c r="AF41" i="1"/>
  <c r="AK41" i="1"/>
  <c r="AJ27" i="9"/>
  <c r="V25" i="1"/>
  <c r="AC32" i="1"/>
  <c r="X27" i="1"/>
  <c r="L13" i="9"/>
  <c r="AJ9" i="9"/>
  <c r="Q22" i="1"/>
  <c r="S24" i="1"/>
  <c r="Q20" i="9"/>
  <c r="AD17" i="9"/>
  <c r="AE11" i="9"/>
  <c r="V33" i="1"/>
  <c r="AH10" i="9"/>
  <c r="M18" i="1"/>
  <c r="P23" i="1"/>
  <c r="AG38" i="1"/>
  <c r="AF9" i="9"/>
  <c r="AJ23" i="9"/>
  <c r="AC32" i="9"/>
  <c r="R17" i="1"/>
  <c r="Z14" i="9"/>
  <c r="AB29" i="9"/>
  <c r="AC25" i="1"/>
  <c r="AB18" i="9"/>
  <c r="J12" i="9"/>
  <c r="Q14" i="9"/>
  <c r="H8" i="9"/>
  <c r="AH42" i="1"/>
  <c r="AC24" i="9"/>
  <c r="AK38" i="9"/>
  <c r="AA19" i="9"/>
  <c r="U32" i="1"/>
  <c r="T21" i="9"/>
  <c r="I18" i="1"/>
  <c r="Q21" i="9"/>
  <c r="AB16" i="9"/>
  <c r="AD26" i="9"/>
  <c r="L15" i="9"/>
  <c r="AI32" i="1"/>
  <c r="AJ38" i="9"/>
  <c r="AL19" i="1"/>
  <c r="AA16" i="9"/>
  <c r="R10" i="9"/>
  <c r="G9" i="9"/>
  <c r="AG32" i="9"/>
  <c r="U25" i="9"/>
  <c r="AC36" i="1"/>
  <c r="K23" i="1"/>
  <c r="Z9" i="9"/>
  <c r="R9" i="9"/>
  <c r="AE8" i="9"/>
  <c r="AB22" i="1"/>
  <c r="AK20" i="1"/>
  <c r="Z20" i="1"/>
  <c r="O19" i="1"/>
  <c r="AC19" i="9"/>
  <c r="AJ35" i="9"/>
  <c r="AH19" i="9"/>
  <c r="AE12" i="9"/>
  <c r="AE36" i="9"/>
  <c r="W26" i="9"/>
  <c r="AK30" i="1"/>
  <c r="L10" i="9"/>
  <c r="AF26" i="9"/>
  <c r="AD38" i="1"/>
  <c r="S28" i="1"/>
  <c r="W33" i="1"/>
  <c r="W22" i="1"/>
  <c r="P15" i="9"/>
  <c r="AK21" i="1"/>
  <c r="AF17" i="1"/>
  <c r="R24" i="1"/>
  <c r="L17" i="1"/>
  <c r="AB12" i="9"/>
  <c r="I11" i="9"/>
  <c r="I9" i="9"/>
  <c r="AD35" i="9"/>
  <c r="S17" i="9"/>
  <c r="AC27" i="1"/>
  <c r="AF38" i="1"/>
  <c r="Q18" i="1"/>
  <c r="Q18" i="9"/>
  <c r="N23" i="1"/>
  <c r="Y20" i="1"/>
  <c r="AB18" i="1"/>
  <c r="Q19" i="9"/>
  <c r="AJ7" i="9"/>
  <c r="O24" i="1"/>
  <c r="AC23" i="9"/>
  <c r="AC19" i="1"/>
  <c r="AA30" i="1"/>
  <c r="S25" i="1"/>
  <c r="X35" i="1"/>
  <c r="AF27" i="9"/>
  <c r="AC21" i="9"/>
  <c r="S21" i="9"/>
  <c r="AK32" i="9"/>
  <c r="G12" i="9"/>
  <c r="AE37" i="1"/>
  <c r="M17" i="1"/>
  <c r="AG26" i="9"/>
  <c r="AE18" i="9"/>
  <c r="AB39" i="1"/>
  <c r="AF44" i="1"/>
  <c r="AC25" i="9"/>
  <c r="AK27" i="9"/>
  <c r="N14" i="9"/>
  <c r="AK21" i="9"/>
  <c r="AK26" i="1"/>
  <c r="V30" i="1"/>
  <c r="AG9" i="9"/>
  <c r="AF8" i="9"/>
  <c r="Y32" i="1"/>
  <c r="S27" i="1"/>
  <c r="AF33" i="9"/>
  <c r="AK33" i="9"/>
  <c r="V27" i="9"/>
  <c r="AB30" i="9"/>
  <c r="AF15" i="9"/>
  <c r="G8" i="9"/>
  <c r="P25" i="1"/>
  <c r="O16" i="9"/>
  <c r="AF24" i="9"/>
  <c r="AC27" i="9"/>
  <c r="AB31" i="9"/>
  <c r="T13" i="9"/>
  <c r="AK14" i="9"/>
  <c r="AA32" i="1"/>
  <c r="AA17" i="1"/>
  <c r="AI33" i="1"/>
  <c r="AL38" i="1"/>
  <c r="AF12" i="9"/>
  <c r="R14" i="9"/>
  <c r="Z18" i="1"/>
  <c r="AD28" i="9"/>
  <c r="AH43" i="1"/>
  <c r="AA27" i="9"/>
  <c r="AE25" i="9"/>
  <c r="AE33" i="1"/>
  <c r="J22" i="1"/>
  <c r="AC41" i="1"/>
  <c r="Z21" i="1"/>
  <c r="K13" i="9"/>
  <c r="AG14" i="9"/>
  <c r="AA35" i="1"/>
  <c r="X34" i="1"/>
  <c r="Q15" i="9"/>
  <c r="R27" i="1"/>
  <c r="W9" i="9"/>
  <c r="AA28" i="9"/>
  <c r="N22" i="1"/>
  <c r="R20" i="1"/>
  <c r="AK31" i="9"/>
  <c r="Y27" i="9"/>
  <c r="Y22" i="1"/>
  <c r="AD20" i="9"/>
  <c r="AA25" i="9"/>
  <c r="P19" i="9"/>
  <c r="Q17" i="1"/>
  <c r="U17" i="1"/>
  <c r="AC31" i="9"/>
  <c r="H11" i="9"/>
  <c r="Q8" i="9"/>
  <c r="AH35" i="1"/>
  <c r="AH28" i="1"/>
  <c r="AD39" i="1"/>
  <c r="AA14" i="9"/>
  <c r="P20" i="1"/>
  <c r="U29" i="1"/>
  <c r="AD34" i="1"/>
  <c r="T29" i="1"/>
  <c r="W18" i="9"/>
  <c r="P16" i="9"/>
  <c r="AJ30" i="9"/>
  <c r="M8" i="9"/>
  <c r="AA27" i="1"/>
  <c r="AK43" i="1"/>
  <c r="O17" i="1"/>
  <c r="O19" i="9"/>
  <c r="AI41" i="1"/>
  <c r="O8" i="9"/>
  <c r="X9" i="9"/>
  <c r="AI40" i="1"/>
  <c r="Y23" i="1"/>
  <c r="S17" i="1"/>
  <c r="AF28" i="1"/>
  <c r="W34" i="1"/>
  <c r="Z35" i="1"/>
  <c r="W20" i="9"/>
  <c r="Y16" i="9"/>
  <c r="AL18" i="1"/>
  <c r="AK30" i="9"/>
  <c r="AK35" i="1"/>
  <c r="O12" i="9"/>
  <c r="V21" i="1"/>
  <c r="AH46" i="1"/>
  <c r="Z31" i="1"/>
  <c r="AK9" i="9"/>
  <c r="N18" i="9"/>
  <c r="P17" i="1"/>
  <c r="AE25" i="1"/>
  <c r="R20" i="9"/>
  <c r="AK46" i="1"/>
  <c r="S26" i="1"/>
  <c r="K9" i="9"/>
  <c r="L22" i="1"/>
  <c r="Z32" i="1"/>
  <c r="AB15" i="9"/>
  <c r="AH40" i="1"/>
  <c r="AE27" i="1"/>
  <c r="AB28" i="1"/>
  <c r="F10" i="9"/>
  <c r="Z29" i="1"/>
  <c r="AK27" i="1"/>
  <c r="AA37" i="1"/>
  <c r="AH37" i="9"/>
  <c r="AE29" i="1"/>
  <c r="AA23" i="9"/>
  <c r="V34" i="1"/>
  <c r="AA18" i="1"/>
  <c r="AG30" i="1"/>
  <c r="AE42" i="1"/>
  <c r="AE18" i="1"/>
  <c r="E9" i="9"/>
  <c r="R18" i="9"/>
  <c r="AJ29" i="9"/>
  <c r="J11" i="9"/>
  <c r="W30" i="1"/>
  <c r="S18" i="1"/>
  <c r="M18" i="9"/>
  <c r="O11" i="9"/>
  <c r="H19" i="1"/>
  <c r="N21" i="1"/>
  <c r="Y8" i="9"/>
  <c r="D9" i="9"/>
  <c r="Q29" i="1"/>
  <c r="AE34" i="9"/>
  <c r="AD23" i="1"/>
  <c r="P18" i="1"/>
  <c r="AD42" i="1"/>
  <c r="V22" i="1"/>
  <c r="AE40" i="1"/>
  <c r="AL30" i="1"/>
  <c r="X11" i="9"/>
  <c r="AF30" i="9"/>
  <c r="T20" i="9"/>
  <c r="AA8" i="9"/>
  <c r="AG36" i="9"/>
  <c r="G17" i="1"/>
  <c r="AA39" i="1"/>
  <c r="AE39" i="1"/>
  <c r="AA22" i="1"/>
  <c r="U19" i="1"/>
  <c r="Z27" i="9"/>
  <c r="AB33" i="1"/>
  <c r="S11" i="9"/>
  <c r="Z11" i="9"/>
  <c r="W24" i="9"/>
  <c r="Z37" i="1"/>
  <c r="Q16" i="9"/>
  <c r="AE26" i="9"/>
  <c r="AL32" i="1"/>
  <c r="J18" i="1"/>
  <c r="Z29" i="9"/>
  <c r="AK25" i="1"/>
  <c r="AC38" i="1"/>
  <c r="AG33" i="1"/>
  <c r="X15" i="9"/>
  <c r="P8" i="9"/>
  <c r="V23" i="1"/>
  <c r="AI21" i="1"/>
  <c r="W17" i="9"/>
  <c r="X36" i="1"/>
  <c r="R18" i="1"/>
  <c r="AJ28" i="9"/>
  <c r="Z16" i="9"/>
  <c r="N10" i="9"/>
  <c r="AB11" i="9"/>
  <c r="U14" i="9"/>
  <c r="AF29" i="9"/>
  <c r="Z27" i="1"/>
  <c r="X26" i="1"/>
  <c r="AL44" i="1"/>
  <c r="AK34" i="9"/>
  <c r="AD18" i="1"/>
  <c r="U24" i="9"/>
  <c r="AG19" i="9"/>
  <c r="W27" i="9"/>
  <c r="Z30" i="1"/>
  <c r="AH24" i="1"/>
  <c r="AL9" i="1"/>
  <c r="L21" i="1"/>
  <c r="AB17" i="1"/>
  <c r="AE28" i="9"/>
  <c r="AH11" i="9"/>
  <c r="W20" i="1"/>
  <c r="AK37" i="1"/>
  <c r="N9" i="9"/>
  <c r="N8" i="9"/>
  <c r="AF35" i="9"/>
  <c r="AK24" i="9"/>
  <c r="AH36" i="9"/>
  <c r="AF34" i="9"/>
  <c r="AG23" i="1"/>
  <c r="N13" i="9"/>
  <c r="Y33" i="1"/>
  <c r="S29" i="1"/>
  <c r="AK8" i="1"/>
  <c r="AI26" i="1"/>
  <c r="AH30" i="1"/>
  <c r="AG21" i="9"/>
  <c r="Q21" i="1"/>
  <c r="AA26" i="1"/>
  <c r="O9" i="9"/>
  <c r="AG8" i="9"/>
  <c r="G19" i="1"/>
  <c r="AF23" i="1"/>
  <c r="AC17" i="9"/>
  <c r="AB13" i="9"/>
  <c r="W27" i="1"/>
  <c r="AL8" i="1"/>
  <c r="AD21" i="9"/>
  <c r="AF17" i="9"/>
  <c r="AK19" i="9"/>
  <c r="Y26" i="9"/>
  <c r="AG17" i="9"/>
  <c r="AE30" i="9"/>
  <c r="AC15" i="9"/>
  <c r="W16" i="9"/>
  <c r="J13" i="9"/>
  <c r="AG27" i="9"/>
  <c r="Z8" i="9"/>
  <c r="AC18" i="1"/>
  <c r="V16" i="9"/>
  <c r="AG25" i="1"/>
  <c r="AC35" i="1"/>
  <c r="AG20" i="9"/>
  <c r="S15" i="9"/>
  <c r="U30" i="1"/>
  <c r="AK17" i="1"/>
  <c r="T31" i="1"/>
  <c r="AK9" i="1"/>
  <c r="M12" i="9"/>
  <c r="AC39" i="1"/>
  <c r="AH32" i="9"/>
  <c r="AD33" i="9"/>
  <c r="Q26" i="1"/>
  <c r="X14" i="9"/>
  <c r="T18" i="9"/>
  <c r="X20" i="1"/>
  <c r="Y24" i="1"/>
  <c r="V15" i="9"/>
  <c r="V31" i="1"/>
  <c r="AL37" i="1"/>
  <c r="AH37" i="1"/>
  <c r="V26" i="1"/>
  <c r="W19" i="9"/>
  <c r="AK22" i="1"/>
  <c r="AB32" i="1"/>
  <c r="AC29" i="1"/>
  <c r="AE17" i="9"/>
  <c r="P19" i="1"/>
  <c r="AA10" i="9"/>
  <c r="AC10" i="9"/>
  <c r="AF21" i="1"/>
  <c r="AG34" i="1"/>
  <c r="AG37" i="9"/>
  <c r="H13" i="9"/>
  <c r="K20" i="1"/>
  <c r="V28" i="1"/>
  <c r="X29" i="9"/>
  <c r="U12" i="9"/>
  <c r="Q9" i="9"/>
  <c r="Y20" i="9"/>
  <c r="R25" i="1"/>
  <c r="R30" i="1"/>
  <c r="AG42" i="1"/>
  <c r="N24" i="1"/>
  <c r="Q25" i="1"/>
  <c r="P21" i="1"/>
  <c r="M9" i="9"/>
  <c r="AK38" i="1"/>
  <c r="X23" i="1"/>
  <c r="Q23" i="1"/>
  <c r="N19" i="1"/>
  <c r="AI25" i="1"/>
  <c r="S21" i="1"/>
  <c r="O27" i="1"/>
  <c r="AF40" i="1"/>
  <c r="AK44" i="1"/>
  <c r="Z25" i="9"/>
  <c r="W10" i="9"/>
  <c r="F8" i="9"/>
  <c r="AJ19" i="9"/>
  <c r="AG44" i="1"/>
  <c r="AL24" i="1"/>
  <c r="AK42" i="1"/>
  <c r="AF29" i="1"/>
  <c r="AG22" i="9"/>
  <c r="AH20" i="9"/>
  <c r="V11" i="9"/>
  <c r="AK7" i="9"/>
  <c r="S31" i="1"/>
  <c r="AH23" i="1"/>
  <c r="W26" i="1"/>
  <c r="X17" i="9"/>
  <c r="AL41" i="1"/>
  <c r="AI18" i="1"/>
  <c r="AF26" i="1"/>
  <c r="AJ20" i="9"/>
  <c r="S14" i="9"/>
  <c r="AH28" i="9"/>
  <c r="T21" i="1"/>
  <c r="AA21" i="1"/>
  <c r="AB19" i="1"/>
  <c r="AA18" i="9"/>
  <c r="AI20" i="1"/>
  <c r="Y10" i="9"/>
  <c r="N17" i="9"/>
  <c r="K14" i="9"/>
  <c r="AK34" i="1"/>
  <c r="I21" i="1"/>
  <c r="AG39" i="1"/>
  <c r="W21" i="9"/>
  <c r="T18" i="1"/>
  <c r="H9" i="9"/>
  <c r="H12" i="9"/>
  <c r="AB34" i="1"/>
  <c r="AD32" i="9"/>
  <c r="K21" i="1"/>
  <c r="AA20" i="9"/>
  <c r="Y27" i="1"/>
  <c r="AH34" i="9"/>
  <c r="T22" i="1"/>
  <c r="M21" i="1"/>
  <c r="P11" i="9"/>
  <c r="AE19" i="1"/>
  <c r="AL21" i="1"/>
  <c r="AA32" i="9"/>
  <c r="AD10" i="9"/>
  <c r="AF13" i="9"/>
  <c r="H17" i="1"/>
  <c r="AL34" i="1"/>
  <c r="Y37" i="1"/>
  <c r="S20" i="1"/>
  <c r="U17" i="9"/>
  <c r="AI43" i="1"/>
  <c r="AD37" i="1"/>
  <c r="AE23" i="9"/>
  <c r="H10" i="9"/>
  <c r="T24" i="1"/>
  <c r="Y34" i="1"/>
  <c r="X28" i="1"/>
  <c r="Y28" i="9"/>
  <c r="X20" i="9"/>
  <c r="V24" i="1"/>
  <c r="AB21" i="1"/>
  <c r="U9" i="9"/>
  <c r="AF25" i="9"/>
  <c r="N17" i="1"/>
  <c r="AA36" i="1"/>
  <c r="K17" i="1"/>
  <c r="AH29" i="1"/>
  <c r="Y18" i="1"/>
  <c r="X23" i="9"/>
  <c r="AD23" i="9"/>
  <c r="T32" i="1"/>
  <c r="AH14" i="9"/>
  <c r="Q27" i="1"/>
  <c r="U25" i="1"/>
  <c r="N20" i="1"/>
  <c r="AJ26" i="9"/>
  <c r="I20" i="1"/>
  <c r="AD14" i="9"/>
  <c r="AI28" i="1"/>
  <c r="AG37" i="1"/>
  <c r="AC8" i="9"/>
  <c r="AB10" i="9"/>
  <c r="W28" i="1"/>
  <c r="X25" i="1"/>
  <c r="AE22" i="9"/>
  <c r="W13" i="9"/>
  <c r="O20" i="1"/>
  <c r="AG31" i="1"/>
  <c r="X31" i="1"/>
  <c r="AD8" i="9"/>
  <c r="Y15" i="9"/>
  <c r="AK19" i="1"/>
  <c r="AB23" i="1"/>
  <c r="AD32" i="1"/>
  <c r="AJ21" i="9"/>
  <c r="AL22" i="1"/>
  <c r="K12" i="9"/>
  <c r="T28" i="1"/>
  <c r="AD31" i="1"/>
  <c r="X21" i="1"/>
  <c r="Y31" i="1"/>
  <c r="Q11" i="9"/>
  <c r="AE32" i="9"/>
  <c r="AD40" i="1"/>
  <c r="S9" i="9"/>
  <c r="AA31" i="1"/>
  <c r="AI47" i="1"/>
  <c r="R23" i="9"/>
  <c r="Z13" i="9"/>
  <c r="U26" i="1"/>
  <c r="U11" i="9"/>
  <c r="AK39" i="1"/>
  <c r="AI44" i="1"/>
  <c r="N26" i="1"/>
  <c r="AF34" i="1"/>
  <c r="Z25" i="1"/>
  <c r="T15" i="9"/>
  <c r="AG23" i="9"/>
  <c r="AB14" i="9"/>
  <c r="AG18" i="1"/>
  <c r="K18" i="1"/>
  <c r="AH33" i="1"/>
  <c r="AE36" i="1"/>
  <c r="AC33" i="9"/>
  <c r="AA34" i="1"/>
  <c r="AH27" i="1"/>
  <c r="AC34" i="1"/>
  <c r="AL20" i="1"/>
  <c r="P9" i="9"/>
  <c r="J9" i="9"/>
  <c r="AC18" i="9"/>
  <c r="AI29" i="1"/>
  <c r="Y9" i="9"/>
  <c r="M17" i="9"/>
  <c r="AF35" i="1"/>
  <c r="AL40" i="1"/>
  <c r="R16" i="9"/>
  <c r="AF14" i="9"/>
  <c r="AL26" i="1"/>
  <c r="AD33" i="1"/>
  <c r="R26" i="1"/>
  <c r="G10" i="9"/>
  <c r="T17" i="1"/>
  <c r="AD27" i="9"/>
  <c r="Z18" i="9"/>
  <c r="AL46" i="1"/>
  <c r="Q28" i="1"/>
  <c r="O14" i="9"/>
  <c r="AI42" i="1"/>
  <c r="W32" i="1"/>
  <c r="V20" i="9"/>
  <c r="H18" i="1"/>
  <c r="O25" i="1"/>
  <c r="AC20" i="9"/>
  <c r="U31" i="1"/>
  <c r="V18" i="1"/>
  <c r="AH39" i="9"/>
  <c r="AL33" i="1"/>
  <c r="AL25" i="1"/>
  <c r="AJ8" i="9"/>
  <c r="V10" i="9"/>
  <c r="AD25" i="9"/>
  <c r="AH25" i="1"/>
  <c r="AH23" i="9"/>
  <c r="AB27" i="1"/>
  <c r="AB35" i="1"/>
  <c r="T10" i="9"/>
  <c r="AE14" i="9"/>
  <c r="AE31" i="1"/>
  <c r="V19" i="9"/>
  <c r="I10" i="9"/>
  <c r="AJ13" i="9"/>
  <c r="AH26" i="1"/>
  <c r="AA19" i="1"/>
  <c r="AG29" i="1"/>
  <c r="AA38" i="1"/>
  <c r="M15" i="9"/>
  <c r="L20" i="1"/>
  <c r="X19" i="1"/>
  <c r="AJ10" i="9"/>
  <c r="T25" i="1"/>
  <c r="Z17" i="1"/>
  <c r="AE24" i="9"/>
  <c r="Z26" i="1"/>
  <c r="O21" i="1"/>
  <c r="I14" i="9"/>
  <c r="AC33" i="1"/>
  <c r="AG12" i="9"/>
  <c r="AK29" i="1"/>
  <c r="AH15" i="9"/>
  <c r="AE22" i="1"/>
  <c r="P22" i="1"/>
  <c r="AD18" i="9"/>
  <c r="P24" i="1"/>
  <c r="AE28" i="1"/>
  <c r="W35" i="1"/>
  <c r="AL45" i="1"/>
  <c r="R15" i="9"/>
  <c r="AE38" i="1"/>
  <c r="AF22" i="9"/>
  <c r="V26" i="9"/>
  <c r="AH12" i="9"/>
  <c r="AL39" i="1"/>
  <c r="U18" i="1"/>
  <c r="Y26" i="1"/>
  <c r="V9" i="9"/>
  <c r="Z24" i="1"/>
  <c r="S8" i="9"/>
  <c r="V14" i="9"/>
  <c r="AL36" i="1"/>
  <c r="AE20" i="1"/>
  <c r="AD15" i="9"/>
  <c r="Z23" i="1"/>
  <c r="AF19" i="1"/>
  <c r="AA24" i="1"/>
  <c r="L11" i="9"/>
  <c r="AI35" i="1"/>
  <c r="J17" i="1"/>
  <c r="AD30" i="1"/>
  <c r="AB20" i="1"/>
  <c r="AK29" i="9"/>
  <c r="O13" i="9"/>
  <c r="AB25" i="9"/>
  <c r="U23" i="9"/>
  <c r="V17" i="9"/>
  <c r="W25" i="1"/>
  <c r="AF36" i="1"/>
  <c r="AH34" i="1"/>
  <c r="I8" i="9"/>
  <c r="AF43" i="1"/>
  <c r="AF36" i="9"/>
  <c r="Z10" i="9"/>
  <c r="X16" i="9"/>
  <c r="AE10" i="9"/>
  <c r="AF30" i="1"/>
  <c r="AH18" i="9"/>
  <c r="AE30" i="1"/>
  <c r="AF32" i="9"/>
  <c r="AG33" i="9"/>
  <c r="AF31" i="9"/>
  <c r="AE29" i="9"/>
  <c r="X18" i="1"/>
  <c r="AK18" i="9"/>
  <c r="AK13" i="9"/>
  <c r="U15" i="9"/>
  <c r="AJ34" i="9"/>
  <c r="Z22" i="1"/>
  <c r="X27" i="9"/>
  <c r="L19" i="1"/>
  <c r="AK40" i="1"/>
  <c r="X21" i="9"/>
  <c r="M10" i="9"/>
  <c r="P18" i="9"/>
  <c r="AH31" i="9"/>
  <c r="AE23" i="1"/>
  <c r="AH31" i="1"/>
  <c r="AF39" i="1"/>
  <c r="AJ11" i="9"/>
  <c r="AC26" i="1"/>
  <c r="AH17" i="1"/>
  <c r="W12" i="9"/>
  <c r="X28" i="9"/>
  <c r="W15" i="9"/>
  <c r="AG21" i="1"/>
  <c r="I13" i="9"/>
  <c r="X22" i="9"/>
  <c r="W19" i="1"/>
  <c r="AA28" i="1"/>
  <c r="AC24" i="1"/>
  <c r="Y19" i="1"/>
  <c r="M19" i="1"/>
  <c r="AK39" i="9"/>
  <c r="Y19" i="9"/>
  <c r="S22" i="1"/>
  <c r="X10" i="9"/>
  <c r="U28" i="1"/>
  <c r="K19" i="1"/>
  <c r="AH16" i="9"/>
  <c r="R11" i="9"/>
  <c r="AB21" i="9"/>
  <c r="AJ22" i="9"/>
  <c r="AL43" i="1"/>
  <c r="AK37" i="9"/>
  <c r="AD22" i="1"/>
  <c r="AJ15" i="9"/>
  <c r="O20" i="9"/>
  <c r="AD20" i="1"/>
  <c r="AG18" i="9"/>
  <c r="Y11" i="9"/>
  <c r="AI34" i="1"/>
  <c r="AH19" i="1"/>
  <c r="U33" i="1"/>
  <c r="AI45" i="1"/>
  <c r="AL47" i="1"/>
  <c r="AG24" i="1"/>
  <c r="N15" i="9"/>
  <c r="AI36" i="1"/>
  <c r="Z31" i="9"/>
  <c r="AI31" i="1"/>
  <c r="V21" i="9"/>
  <c r="R21" i="1"/>
  <c r="AD29" i="1"/>
  <c r="AH26" i="9"/>
  <c r="X8" i="9"/>
  <c r="AI17" i="1"/>
  <c r="AI37" i="1"/>
  <c r="AL42" i="1"/>
  <c r="AE34" i="1"/>
  <c r="AJ31" i="9"/>
  <c r="AI22" i="1"/>
  <c r="T23" i="1"/>
  <c r="Z17" i="9"/>
  <c r="E8" i="9"/>
  <c r="AK12" i="9"/>
  <c r="V27" i="1"/>
  <c r="AC23" i="1"/>
  <c r="AE16" i="9"/>
  <c r="V13" i="9"/>
  <c r="N18" i="1"/>
  <c r="F9" i="9"/>
  <c r="AG13" i="9"/>
  <c r="X22" i="1"/>
  <c r="R29" i="1"/>
  <c r="AI27" i="1"/>
  <c r="I17" i="1"/>
  <c r="Z26" i="9"/>
  <c r="X25" i="9"/>
  <c r="O22" i="1"/>
  <c r="AF16" i="9"/>
  <c r="AE17" i="1"/>
  <c r="AG43" i="1"/>
  <c r="AE41" i="1"/>
  <c r="AK18" i="1"/>
  <c r="AJ29" i="1"/>
  <c r="AI24" i="9"/>
  <c r="AI33" i="9"/>
  <c r="AJ40" i="1"/>
  <c r="AI11" i="9"/>
  <c r="AI25" i="9"/>
  <c r="AI19" i="9"/>
  <c r="AJ43" i="1"/>
  <c r="AI32" i="9"/>
  <c r="AI13" i="9"/>
  <c r="AI35" i="9"/>
  <c r="AI31" i="9"/>
  <c r="AI17" i="9"/>
  <c r="AJ31" i="1"/>
  <c r="AJ44" i="1"/>
  <c r="AI18" i="9"/>
  <c r="AJ37" i="1"/>
  <c r="AI22" i="9"/>
  <c r="AI23" i="9"/>
  <c r="AI10" i="9"/>
  <c r="AJ25" i="1"/>
  <c r="AJ26" i="1"/>
  <c r="AJ17" i="1"/>
  <c r="AJ35" i="1"/>
  <c r="AJ20" i="1"/>
  <c r="AI26" i="9"/>
  <c r="AI9" i="9"/>
  <c r="AJ47" i="1"/>
  <c r="AJ18" i="1"/>
  <c r="AJ19" i="1"/>
  <c r="AI16" i="9"/>
  <c r="AI37" i="9"/>
  <c r="AI14" i="9"/>
  <c r="AI34" i="9"/>
  <c r="AI29" i="9"/>
  <c r="AJ22" i="1"/>
  <c r="AI36" i="9"/>
  <c r="AJ24" i="1"/>
  <c r="AJ30" i="1"/>
  <c r="AJ27" i="1"/>
  <c r="AJ23" i="1"/>
  <c r="AJ39" i="1"/>
  <c r="AJ32" i="1"/>
  <c r="AJ33" i="1"/>
  <c r="AJ46" i="1"/>
  <c r="AJ41" i="1"/>
  <c r="AJ28" i="1"/>
  <c r="AI12" i="9"/>
  <c r="AJ45" i="1"/>
  <c r="AJ38" i="1"/>
  <c r="AJ36" i="1"/>
  <c r="AI21" i="9"/>
  <c r="AI38" i="9"/>
  <c r="AJ21" i="1"/>
  <c r="AI20" i="9"/>
  <c r="AI39" i="9"/>
  <c r="AI27" i="9"/>
  <c r="AI28" i="9"/>
  <c r="AJ42" i="1"/>
  <c r="AJ34" i="1"/>
  <c r="AI15" i="9"/>
  <c r="AI30" i="9"/>
  <c r="E8" i="1" l="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O144" i="7"/>
  <c r="M112" i="7"/>
  <c r="O4" i="7"/>
  <c r="X113" i="7"/>
  <c r="AG22" i="7"/>
  <c r="T7" i="7"/>
  <c r="J145" i="7"/>
  <c r="T8" i="7"/>
  <c r="AD114" i="7"/>
  <c r="Z5" i="7"/>
  <c r="Z112" i="7"/>
  <c r="T12" i="7"/>
  <c r="AF36" i="7"/>
  <c r="V123" i="7"/>
  <c r="AI6" i="7"/>
  <c r="V114" i="7"/>
  <c r="AB36" i="7"/>
  <c r="M114" i="7"/>
  <c r="W112" i="7"/>
  <c r="AM38" i="7"/>
  <c r="AL18" i="7"/>
  <c r="AM148" i="7"/>
  <c r="AJ40" i="9"/>
  <c r="AM173" i="7"/>
  <c r="AC2" i="7"/>
  <c r="AM72" i="7"/>
  <c r="AG7" i="7"/>
  <c r="Q112" i="7"/>
  <c r="AL36" i="7"/>
  <c r="AI21" i="7"/>
  <c r="AH10" i="7"/>
  <c r="AL20" i="7"/>
  <c r="AM191" i="7"/>
  <c r="W114" i="7"/>
  <c r="AF115" i="7"/>
  <c r="AA3" i="7"/>
  <c r="AB113" i="7"/>
  <c r="AD2" i="7"/>
  <c r="P116" i="7"/>
  <c r="AJ135" i="7"/>
  <c r="AJ16" i="7"/>
  <c r="AD121" i="7"/>
  <c r="AJ3" i="7"/>
  <c r="AB11" i="7"/>
  <c r="AE20" i="7"/>
  <c r="AL28" i="7"/>
  <c r="S2" i="7"/>
  <c r="AM41" i="7"/>
  <c r="AA122" i="7"/>
  <c r="AE18" i="7"/>
  <c r="O2" i="7"/>
  <c r="AL123" i="7"/>
  <c r="AL117" i="7"/>
  <c r="AD17" i="7"/>
  <c r="AA12" i="7"/>
  <c r="AA113" i="7"/>
  <c r="AL121" i="7"/>
  <c r="Z12" i="7"/>
  <c r="L6" i="7"/>
  <c r="S6" i="7"/>
  <c r="W16" i="7"/>
  <c r="AD129" i="7"/>
  <c r="R121" i="7"/>
  <c r="AM52" i="7"/>
  <c r="W10" i="7"/>
  <c r="AD130" i="7"/>
  <c r="U9" i="7"/>
  <c r="AL19" i="7"/>
  <c r="L36" i="7"/>
  <c r="AM187" i="7"/>
  <c r="AF17" i="7"/>
  <c r="J112" i="7"/>
  <c r="R5" i="7"/>
  <c r="AH130" i="7"/>
  <c r="AL114" i="7"/>
  <c r="O35" i="7"/>
  <c r="AD113" i="7"/>
  <c r="AD36" i="7"/>
  <c r="AM182" i="7"/>
  <c r="AK40" i="9"/>
  <c r="AM213" i="7" s="1"/>
  <c r="AM160" i="7"/>
  <c r="W145" i="7"/>
  <c r="Y120" i="7"/>
  <c r="AI2" i="7"/>
  <c r="X3" i="7"/>
  <c r="AE12" i="7"/>
  <c r="X4" i="7"/>
  <c r="V36" i="7"/>
  <c r="P114" i="7"/>
  <c r="Y11" i="7"/>
  <c r="X116" i="7"/>
  <c r="Y10" i="7"/>
  <c r="AG25" i="7"/>
  <c r="W17" i="7"/>
  <c r="AF116" i="7"/>
  <c r="AJ9" i="7"/>
  <c r="AG113" i="7"/>
  <c r="AK121" i="7"/>
  <c r="U6" i="7"/>
  <c r="AC16" i="7"/>
  <c r="T10" i="7"/>
  <c r="AM40" i="7"/>
  <c r="AD7" i="7"/>
  <c r="AM44" i="7"/>
  <c r="AB124" i="7"/>
  <c r="AM149" i="7"/>
  <c r="AF134" i="7"/>
  <c r="AM166" i="7"/>
  <c r="AF8" i="7"/>
  <c r="T36" i="7"/>
  <c r="I36" i="7"/>
  <c r="AF117" i="7"/>
  <c r="K35" i="7"/>
  <c r="AA116" i="7"/>
  <c r="W2" i="7"/>
  <c r="AK31" i="7"/>
  <c r="AM97" i="7"/>
  <c r="R7" i="7"/>
  <c r="V5" i="7"/>
  <c r="T118" i="7"/>
  <c r="AH2" i="7"/>
  <c r="AK22" i="7"/>
  <c r="AH24" i="7"/>
  <c r="AM64" i="7"/>
  <c r="AK125" i="7"/>
  <c r="AL126" i="7"/>
  <c r="AG130" i="7"/>
  <c r="AM57" i="7"/>
  <c r="AD128" i="7"/>
  <c r="AL7" i="7"/>
  <c r="AG120" i="7"/>
  <c r="Y6" i="7"/>
  <c r="Q9" i="7"/>
  <c r="H36" i="7"/>
  <c r="AM109" i="7"/>
  <c r="AF9" i="7"/>
  <c r="Z7" i="7"/>
  <c r="AK36" i="7"/>
  <c r="AA4" i="7"/>
  <c r="AD24" i="7"/>
  <c r="AI26" i="7"/>
  <c r="AM101" i="7"/>
  <c r="AH126" i="7"/>
  <c r="AJ127" i="7"/>
  <c r="AI131" i="7"/>
  <c r="AL35" i="7"/>
  <c r="AI125" i="7"/>
  <c r="K113" i="7"/>
  <c r="S115" i="7"/>
  <c r="AL115" i="7"/>
  <c r="X15" i="7"/>
  <c r="AB22" i="7"/>
  <c r="Z18" i="7"/>
  <c r="AK115" i="7"/>
  <c r="AM95" i="7"/>
  <c r="J2" i="7"/>
  <c r="AA35" i="7"/>
  <c r="AI135" i="7"/>
  <c r="AL22" i="7"/>
  <c r="S119" i="7"/>
  <c r="W127" i="7"/>
  <c r="Y118" i="7"/>
  <c r="AL119" i="7"/>
  <c r="AI8" i="7"/>
  <c r="AA118" i="7"/>
  <c r="AJ27" i="7"/>
  <c r="AK10" i="7"/>
  <c r="Z10" i="7"/>
  <c r="AM58" i="7"/>
  <c r="AG17" i="7"/>
  <c r="O5" i="7"/>
  <c r="AK139" i="7"/>
  <c r="V13" i="7"/>
  <c r="AI132" i="7"/>
  <c r="AB126" i="7"/>
  <c r="S10" i="7"/>
  <c r="AK24" i="7"/>
  <c r="AD9" i="7"/>
  <c r="AA10" i="7"/>
  <c r="U11" i="7"/>
  <c r="AK126" i="7"/>
  <c r="Z129" i="7"/>
  <c r="W118" i="7"/>
  <c r="AM92" i="7"/>
  <c r="AM203" i="7"/>
  <c r="AE113" i="7"/>
  <c r="Y16" i="7"/>
  <c r="AE145" i="7"/>
  <c r="AG23" i="7"/>
  <c r="AI14" i="7"/>
  <c r="V7" i="7"/>
  <c r="K145" i="7"/>
  <c r="N36" i="7"/>
  <c r="AK4" i="7"/>
  <c r="AI15" i="7"/>
  <c r="J4" i="7"/>
  <c r="AM188" i="7"/>
  <c r="U15" i="7"/>
  <c r="AH128" i="7"/>
  <c r="AM154" i="7"/>
  <c r="O117" i="7"/>
  <c r="AD120" i="7"/>
  <c r="Q118" i="7"/>
  <c r="X123" i="7"/>
  <c r="AM76" i="7"/>
  <c r="AM150" i="7"/>
  <c r="I35" i="7"/>
  <c r="AJ118" i="7"/>
  <c r="AJ129" i="7"/>
  <c r="AM67" i="7"/>
  <c r="Z13" i="7"/>
  <c r="AG18" i="7"/>
  <c r="AA18" i="7"/>
  <c r="AJ125" i="7"/>
  <c r="AB3" i="7"/>
  <c r="K2" i="7"/>
  <c r="AE2" i="7"/>
  <c r="Q3" i="7"/>
  <c r="Z118" i="7"/>
  <c r="AJ133" i="7"/>
  <c r="AC119" i="7"/>
  <c r="U114" i="7"/>
  <c r="AK123" i="7"/>
  <c r="AF133" i="7"/>
  <c r="AJ35" i="7"/>
  <c r="AF18" i="7"/>
  <c r="AJ119" i="7"/>
  <c r="AB35" i="7"/>
  <c r="P113" i="7"/>
  <c r="U10" i="7"/>
  <c r="AJ139" i="7"/>
  <c r="AK145" i="7"/>
  <c r="AI3" i="7"/>
  <c r="AC36" i="7"/>
  <c r="AD23" i="7"/>
  <c r="Z124" i="7"/>
  <c r="AE5" i="7"/>
  <c r="Y12" i="7"/>
  <c r="Z113" i="7"/>
  <c r="AB114" i="7"/>
  <c r="AA123" i="7"/>
  <c r="AE8" i="7"/>
  <c r="AF113" i="7"/>
  <c r="Z130" i="7"/>
  <c r="AM53" i="7"/>
  <c r="Y35" i="7"/>
  <c r="AK14" i="7"/>
  <c r="AM84" i="7"/>
  <c r="AK29" i="7"/>
  <c r="AI4" i="7"/>
  <c r="AB9" i="7"/>
  <c r="AJ116" i="7"/>
  <c r="X118" i="7"/>
  <c r="AH23" i="7"/>
  <c r="AF20" i="7"/>
  <c r="AM88" i="7"/>
  <c r="AC20" i="7"/>
  <c r="AM99" i="7"/>
  <c r="AM170" i="7"/>
  <c r="AM206" i="7"/>
  <c r="AA129" i="7"/>
  <c r="AM65" i="7"/>
  <c r="AH8" i="7"/>
  <c r="S112" i="7"/>
  <c r="AM87" i="7"/>
  <c r="S4" i="7"/>
  <c r="AJ14" i="7"/>
  <c r="AD13" i="7"/>
  <c r="R120" i="7"/>
  <c r="AC123" i="7"/>
  <c r="AM147" i="7"/>
  <c r="AH25" i="7"/>
  <c r="Z19" i="7"/>
  <c r="AI25" i="7"/>
  <c r="AG145" i="7"/>
  <c r="AJ136" i="7"/>
  <c r="AI139" i="7"/>
  <c r="AB130" i="7"/>
  <c r="AJ132" i="7"/>
  <c r="AJ117" i="7"/>
  <c r="AG117" i="7"/>
  <c r="AF124" i="7"/>
  <c r="AA5" i="7"/>
  <c r="AH113" i="7"/>
  <c r="Z36" i="7"/>
  <c r="V118" i="7"/>
  <c r="N2" i="7"/>
  <c r="Y7" i="7"/>
  <c r="O6" i="7"/>
  <c r="AM210" i="7"/>
  <c r="N4" i="7"/>
  <c r="V12" i="7"/>
  <c r="AI13" i="7"/>
  <c r="AB16" i="7"/>
  <c r="AJ10" i="7"/>
  <c r="AD11" i="7"/>
  <c r="AI115" i="7"/>
  <c r="AC8" i="7"/>
  <c r="AD4" i="7"/>
  <c r="Z120" i="7"/>
  <c r="AJ30" i="7"/>
  <c r="U112" i="7"/>
  <c r="AL2" i="7"/>
  <c r="AG27" i="7"/>
  <c r="U14" i="7"/>
  <c r="M117" i="7"/>
  <c r="AJ22" i="7"/>
  <c r="AB17" i="7"/>
  <c r="V2" i="7"/>
  <c r="P35" i="7"/>
  <c r="Y117" i="7"/>
  <c r="V119" i="7"/>
  <c r="AL122" i="7"/>
  <c r="AB120" i="7"/>
  <c r="X121" i="7"/>
  <c r="AE135" i="7"/>
  <c r="AD18" i="7"/>
  <c r="AJ134" i="7"/>
  <c r="AM83" i="7"/>
  <c r="S3" i="7"/>
  <c r="AC10" i="7"/>
  <c r="AM42" i="7"/>
  <c r="AI113" i="7"/>
  <c r="AJ145" i="7"/>
  <c r="S35" i="7"/>
  <c r="AM103" i="7"/>
  <c r="AD21" i="7"/>
  <c r="T6" i="7"/>
  <c r="AB8" i="7"/>
  <c r="R12" i="7"/>
  <c r="AK11" i="7"/>
  <c r="T121" i="7"/>
  <c r="AM174" i="7"/>
  <c r="AM82" i="7"/>
  <c r="R36" i="7"/>
  <c r="AG8" i="7"/>
  <c r="AK134" i="7"/>
  <c r="AM186" i="7"/>
  <c r="AL13" i="7"/>
  <c r="AK112" i="7"/>
  <c r="Y36" i="7"/>
  <c r="Y115" i="7"/>
  <c r="Z119" i="7"/>
  <c r="AM98" i="7"/>
  <c r="AC113" i="7"/>
  <c r="AI120" i="7"/>
  <c r="AH26" i="7"/>
  <c r="AM79" i="7"/>
  <c r="AL25" i="7"/>
  <c r="AJ28" i="7"/>
  <c r="AF114" i="7"/>
  <c r="AI137" i="7"/>
  <c r="AG122" i="7"/>
  <c r="AH118" i="7"/>
  <c r="AB117" i="7"/>
  <c r="Y15" i="7"/>
  <c r="AK17" i="7"/>
  <c r="Z20" i="7"/>
  <c r="AC122" i="7"/>
  <c r="AK124" i="7"/>
  <c r="AM73" i="7"/>
  <c r="AH15" i="7"/>
  <c r="AA8" i="7"/>
  <c r="M35" i="7"/>
  <c r="AB112" i="7"/>
  <c r="AA6" i="7"/>
  <c r="AM91" i="7"/>
  <c r="AL16" i="7"/>
  <c r="R4" i="7"/>
  <c r="Z11" i="7"/>
  <c r="R118" i="7"/>
  <c r="T14" i="7"/>
  <c r="AH112" i="7"/>
  <c r="AK16" i="7"/>
  <c r="AA119" i="7"/>
  <c r="AM49" i="7"/>
  <c r="AM105" i="7"/>
  <c r="AB132" i="7"/>
  <c r="J113" i="7"/>
  <c r="AI20" i="7"/>
  <c r="S145" i="7"/>
  <c r="Q2" i="7"/>
  <c r="AE3" i="7"/>
  <c r="AH4" i="7"/>
  <c r="AC5" i="7"/>
  <c r="V6" i="7"/>
  <c r="M145" i="7"/>
  <c r="H112" i="7"/>
  <c r="AJ25" i="7"/>
  <c r="AI119" i="7"/>
  <c r="AH21" i="7"/>
  <c r="AM194" i="7"/>
  <c r="AI19" i="7"/>
  <c r="AM185" i="7"/>
  <c r="AA36" i="7"/>
  <c r="AK15" i="7"/>
  <c r="AL26" i="7"/>
  <c r="R113" i="7"/>
  <c r="W3" i="7"/>
  <c r="Z4" i="7"/>
  <c r="AM43" i="7"/>
  <c r="R6" i="7"/>
  <c r="AL6" i="7"/>
  <c r="AC145" i="7"/>
  <c r="I113" i="7"/>
  <c r="AM152" i="7"/>
  <c r="R10" i="7"/>
  <c r="R117" i="7"/>
  <c r="AL5" i="7"/>
  <c r="AH13" i="7"/>
  <c r="AE13" i="7"/>
  <c r="Q120" i="7"/>
  <c r="S122" i="7"/>
  <c r="AF3" i="7"/>
  <c r="AB123" i="7"/>
  <c r="T114" i="7"/>
  <c r="AE7" i="7"/>
  <c r="AF11" i="7"/>
  <c r="AB5" i="7"/>
  <c r="Q6" i="7"/>
  <c r="AK6" i="7"/>
  <c r="AH117" i="7"/>
  <c r="AG118" i="7"/>
  <c r="AM200" i="7"/>
  <c r="AK9" i="7"/>
  <c r="AJ29" i="7"/>
  <c r="S8" i="7"/>
  <c r="AL11" i="7"/>
  <c r="R2" i="7"/>
  <c r="AI28" i="7"/>
  <c r="R112" i="7"/>
  <c r="Y126" i="7"/>
  <c r="AI145" i="7"/>
  <c r="AH5" i="7"/>
  <c r="Y8" i="7"/>
  <c r="K4" i="7"/>
  <c r="AI5" i="7"/>
  <c r="AC9" i="7"/>
  <c r="AH12" i="7"/>
  <c r="AG128" i="7"/>
  <c r="AB131" i="7"/>
  <c r="Y13" i="7"/>
  <c r="S123" i="7"/>
  <c r="AC112" i="7"/>
  <c r="AM66" i="7"/>
  <c r="AL142" i="7"/>
  <c r="Q8" i="7"/>
  <c r="P6" i="7"/>
  <c r="V112" i="7"/>
  <c r="AC118" i="7"/>
  <c r="K3" i="7"/>
  <c r="S114" i="7"/>
  <c r="AD10" i="7"/>
  <c r="T11" i="7"/>
  <c r="P3" i="7"/>
  <c r="AI29" i="7"/>
  <c r="Q11" i="7"/>
  <c r="AM161" i="7"/>
  <c r="AC131" i="7"/>
  <c r="T35" i="7"/>
  <c r="AD12" i="7"/>
  <c r="O36" i="7"/>
  <c r="AJ6" i="7"/>
  <c r="AM37" i="7"/>
  <c r="AD112" i="7"/>
  <c r="AK8" i="7"/>
  <c r="Q36" i="7"/>
  <c r="L2" i="7"/>
  <c r="AI138" i="7"/>
  <c r="K36" i="7"/>
  <c r="AK25" i="7"/>
  <c r="Q121" i="7"/>
  <c r="AE121" i="7"/>
  <c r="X36" i="7"/>
  <c r="T145" i="7"/>
  <c r="AE24" i="7"/>
  <c r="Q145" i="7"/>
  <c r="AD119" i="7"/>
  <c r="U121" i="7"/>
  <c r="AL14" i="7"/>
  <c r="AD124" i="7"/>
  <c r="AF14" i="7"/>
  <c r="AC6" i="7"/>
  <c r="W7" i="7"/>
  <c r="N8" i="7"/>
  <c r="AH19" i="7"/>
  <c r="W35" i="7"/>
  <c r="V3" i="7"/>
  <c r="U7" i="7"/>
  <c r="S9" i="7"/>
  <c r="AG35" i="7"/>
  <c r="AI121" i="7"/>
  <c r="Q10" i="7"/>
  <c r="AJ128" i="7"/>
  <c r="AI133" i="7"/>
  <c r="V14" i="7"/>
  <c r="AI123" i="7"/>
  <c r="AL10" i="7"/>
  <c r="AL113" i="7"/>
  <c r="AD134" i="7"/>
  <c r="AC15" i="7"/>
  <c r="M113" i="7"/>
  <c r="AL129" i="7"/>
  <c r="Z15" i="7"/>
  <c r="U8" i="7"/>
  <c r="AG16" i="7"/>
  <c r="AK18" i="7"/>
  <c r="AK129" i="7"/>
  <c r="AM169" i="7"/>
  <c r="AD145" i="7"/>
  <c r="AB118" i="7"/>
  <c r="AG121" i="7"/>
  <c r="AA125" i="7"/>
  <c r="AI24" i="7"/>
  <c r="AF26" i="7"/>
  <c r="AL137" i="7"/>
  <c r="AF21" i="7"/>
  <c r="Z9" i="7"/>
  <c r="L5" i="7"/>
  <c r="AF118" i="7"/>
  <c r="V113" i="7"/>
  <c r="AI122" i="7"/>
  <c r="N114" i="7"/>
  <c r="X126" i="7"/>
  <c r="AC115" i="7"/>
  <c r="I2" i="7"/>
  <c r="N5" i="7"/>
  <c r="T3" i="7"/>
  <c r="AJ114" i="7"/>
  <c r="AK118" i="7"/>
  <c r="P2" i="7"/>
  <c r="R3" i="7"/>
  <c r="AG4" i="7"/>
  <c r="Y127" i="7"/>
  <c r="AB128" i="7"/>
  <c r="Z123" i="7"/>
  <c r="AL128" i="7"/>
  <c r="Z2" i="7"/>
  <c r="AB18" i="7"/>
  <c r="U115" i="7"/>
  <c r="AI12" i="7"/>
  <c r="K114" i="7"/>
  <c r="Z116" i="7"/>
  <c r="AA13" i="7"/>
  <c r="M6" i="7"/>
  <c r="W113" i="7"/>
  <c r="AB125" i="7"/>
  <c r="AG15" i="7"/>
  <c r="AG6" i="7"/>
  <c r="L114" i="7"/>
  <c r="AH136" i="7"/>
  <c r="Y18" i="7"/>
  <c r="AA7" i="7"/>
  <c r="AG129" i="7"/>
  <c r="AM168" i="7"/>
  <c r="AI17" i="7"/>
  <c r="AI130" i="7"/>
  <c r="AJ121" i="7"/>
  <c r="AK136" i="7"/>
  <c r="AJ18" i="7"/>
  <c r="X122" i="7"/>
  <c r="AB129" i="7"/>
  <c r="AH22" i="7"/>
  <c r="T119" i="7"/>
  <c r="V125" i="7"/>
  <c r="U124" i="7"/>
  <c r="AM167" i="7"/>
  <c r="M7" i="7"/>
  <c r="X14" i="7"/>
  <c r="W11" i="7"/>
  <c r="N112" i="7"/>
  <c r="S13" i="7"/>
  <c r="AM51" i="7"/>
  <c r="AG112" i="7"/>
  <c r="AC11" i="7"/>
  <c r="AA124" i="7"/>
  <c r="Y17" i="7"/>
  <c r="R114" i="7"/>
  <c r="AB12" i="7"/>
  <c r="Y128" i="7"/>
  <c r="AI22" i="7"/>
  <c r="AB115" i="7"/>
  <c r="X13" i="7"/>
  <c r="AK120" i="7"/>
  <c r="AE119" i="7"/>
  <c r="AD122" i="7"/>
  <c r="V121" i="7"/>
  <c r="AM47" i="7"/>
  <c r="T120" i="7"/>
  <c r="Z125" i="7"/>
  <c r="AH121" i="7"/>
  <c r="AC17" i="7"/>
  <c r="T115" i="7"/>
  <c r="U35" i="7"/>
  <c r="K115" i="7"/>
  <c r="AE115" i="7"/>
  <c r="Z126" i="7"/>
  <c r="AB6" i="7"/>
  <c r="Y3" i="7"/>
  <c r="P4" i="7"/>
  <c r="AJ4" i="7"/>
  <c r="AA115" i="7"/>
  <c r="R116" i="7"/>
  <c r="X127" i="7"/>
  <c r="AH137" i="7"/>
  <c r="AJ20" i="7"/>
  <c r="AM94" i="7"/>
  <c r="AI23" i="7"/>
  <c r="Y124" i="7"/>
  <c r="Y125" i="7"/>
  <c r="AF128" i="7"/>
  <c r="AL23" i="7"/>
  <c r="AC23" i="7"/>
  <c r="AK26" i="7"/>
  <c r="Z122" i="7"/>
  <c r="AF23" i="7"/>
  <c r="AM62" i="7"/>
  <c r="AG134" i="7"/>
  <c r="I112" i="7"/>
  <c r="Y113" i="7"/>
  <c r="AM54" i="7"/>
  <c r="AM55" i="7"/>
  <c r="AM158" i="7"/>
  <c r="AI114" i="7"/>
  <c r="AF126" i="7"/>
  <c r="AA9" i="7"/>
  <c r="AM205" i="7"/>
  <c r="AF25" i="7"/>
  <c r="AG115" i="7"/>
  <c r="N145" i="7"/>
  <c r="Y112" i="7"/>
  <c r="AH18" i="7"/>
  <c r="S5" i="7"/>
  <c r="L3" i="7"/>
  <c r="T112" i="7"/>
  <c r="AC19" i="7"/>
  <c r="X117" i="7"/>
  <c r="W15" i="7"/>
  <c r="V16" i="7"/>
  <c r="Z17" i="7"/>
  <c r="S120" i="7"/>
  <c r="AM156" i="7"/>
  <c r="AE123" i="7"/>
  <c r="AL29" i="7"/>
  <c r="S12" i="7"/>
  <c r="AF5" i="7"/>
  <c r="AM165" i="7"/>
  <c r="AM60" i="7"/>
  <c r="AM77" i="7"/>
  <c r="X9" i="7"/>
  <c r="AH3" i="7"/>
  <c r="AH36" i="7"/>
  <c r="X6" i="7"/>
  <c r="AE114" i="7"/>
  <c r="L116" i="7"/>
  <c r="AB19" i="7"/>
  <c r="AM74" i="7"/>
  <c r="AM153" i="7"/>
  <c r="W124" i="7"/>
  <c r="H2" i="7"/>
  <c r="AB2" i="7"/>
  <c r="AC21" i="7"/>
  <c r="AK130" i="7"/>
  <c r="O7" i="7"/>
  <c r="AA145" i="7"/>
  <c r="X11" i="7"/>
  <c r="AJ8" i="7"/>
  <c r="O145" i="7"/>
  <c r="P8" i="7"/>
  <c r="AE11" i="7"/>
  <c r="AH145" i="7"/>
  <c r="AM48" i="7"/>
  <c r="AC121" i="7"/>
  <c r="AE14" i="7"/>
  <c r="Q113" i="7"/>
  <c r="AG11" i="7"/>
  <c r="AI124" i="7"/>
  <c r="AC18" i="7"/>
  <c r="Z114" i="7"/>
  <c r="AF12" i="7"/>
  <c r="AD6" i="7"/>
  <c r="X2" i="7"/>
  <c r="AH27" i="7"/>
  <c r="AA121" i="7"/>
  <c r="X128" i="7"/>
  <c r="J3" i="7"/>
  <c r="AC114" i="7"/>
  <c r="AI128" i="7"/>
  <c r="AM178" i="7"/>
  <c r="P112" i="7"/>
  <c r="AG124" i="7"/>
  <c r="AL132" i="7"/>
  <c r="AD131" i="7"/>
  <c r="AL112" i="7"/>
  <c r="U3" i="7"/>
  <c r="AH120" i="7"/>
  <c r="AE117" i="7"/>
  <c r="X124" i="7"/>
  <c r="AM78" i="7"/>
  <c r="Y121" i="7"/>
  <c r="AM196" i="7"/>
  <c r="AH17" i="7"/>
  <c r="Q4" i="7"/>
  <c r="AC129" i="7"/>
  <c r="AM201" i="7"/>
  <c r="AM56" i="7"/>
  <c r="N6" i="7"/>
  <c r="H35" i="7"/>
  <c r="AM110" i="7"/>
  <c r="AM176" i="7"/>
  <c r="AB20" i="7"/>
  <c r="AL135" i="7"/>
  <c r="AM202" i="7"/>
  <c r="AM177" i="7"/>
  <c r="AL136" i="7"/>
  <c r="AJ15" i="7"/>
  <c r="AL125" i="7"/>
  <c r="AD133" i="7"/>
  <c r="AL15" i="7"/>
  <c r="S7" i="7"/>
  <c r="AK19" i="7"/>
  <c r="AB21" i="7"/>
  <c r="AE129" i="7"/>
  <c r="AJ130" i="7"/>
  <c r="AK135" i="7"/>
  <c r="AB14" i="7"/>
  <c r="J45" i="9"/>
  <c r="AM216" i="7" s="1"/>
  <c r="H145" i="7"/>
  <c r="AB145" i="7"/>
  <c r="O112" i="7"/>
  <c r="AF130" i="7"/>
  <c r="AL131" i="7"/>
  <c r="AJ137" i="7"/>
  <c r="AB13" i="7"/>
  <c r="P10" i="7"/>
  <c r="AC13" i="7"/>
  <c r="AE17" i="7"/>
  <c r="AD132" i="7"/>
  <c r="AL133" i="7"/>
  <c r="AB127" i="7"/>
  <c r="AL21" i="7"/>
  <c r="AL8" i="7"/>
  <c r="AH9" i="7"/>
  <c r="Z16" i="7"/>
  <c r="AB119" i="7"/>
  <c r="W120" i="7"/>
  <c r="AK122" i="7"/>
  <c r="T2" i="7"/>
  <c r="AD3" i="7"/>
  <c r="AA126" i="7"/>
  <c r="AC127" i="7"/>
  <c r="AF122" i="7"/>
  <c r="W13" i="7"/>
  <c r="AE130" i="7"/>
  <c r="AA14" i="7"/>
  <c r="N7" i="7"/>
  <c r="AA20" i="7"/>
  <c r="W12" i="7"/>
  <c r="AB116" i="7"/>
  <c r="K5" i="7"/>
  <c r="X16" i="7"/>
  <c r="U123" i="7"/>
  <c r="AG24" i="7"/>
  <c r="X17" i="7"/>
  <c r="AF19" i="7"/>
  <c r="P115" i="7"/>
  <c r="AE124" i="7"/>
  <c r="AK128" i="7"/>
  <c r="AM63" i="7"/>
  <c r="AL27" i="7"/>
  <c r="AD118" i="7"/>
  <c r="V15" i="7"/>
  <c r="AH135" i="7"/>
  <c r="O3" i="7"/>
  <c r="P117" i="7"/>
  <c r="X115" i="7"/>
  <c r="Z121" i="7"/>
  <c r="AK3" i="7"/>
  <c r="W117" i="7"/>
  <c r="AJ123" i="7"/>
  <c r="AH16" i="7"/>
  <c r="N3" i="7"/>
  <c r="AH122" i="7"/>
  <c r="AL127" i="7"/>
  <c r="AL17" i="7"/>
  <c r="U4" i="7"/>
  <c r="AF131" i="7"/>
  <c r="AE133" i="7"/>
  <c r="Y19" i="7"/>
  <c r="AJ113" i="7"/>
  <c r="AH6" i="7"/>
  <c r="AM183" i="7"/>
  <c r="AF127" i="7"/>
  <c r="AK138" i="7"/>
  <c r="AB7" i="7"/>
  <c r="AM155" i="7"/>
  <c r="AK140" i="7"/>
  <c r="W9" i="7"/>
  <c r="V116" i="7"/>
  <c r="AC132" i="7"/>
  <c r="Y123" i="7"/>
  <c r="Q119" i="7"/>
  <c r="AF6" i="7"/>
  <c r="AL32" i="7"/>
  <c r="V10" i="7"/>
  <c r="AE4" i="7"/>
  <c r="T9" i="7"/>
  <c r="S113" i="7"/>
  <c r="W5" i="7"/>
  <c r="AA2" i="7"/>
  <c r="AK27" i="7"/>
  <c r="J144" i="7"/>
  <c r="M144" i="7"/>
  <c r="L144" i="7"/>
  <c r="K144" i="7"/>
  <c r="I144" i="7"/>
  <c r="N144" i="7"/>
  <c r="H144" i="7"/>
  <c r="G144" i="7"/>
  <c r="AE6" i="7"/>
  <c r="M3" i="7"/>
  <c r="AK30" i="7"/>
  <c r="T113" i="7"/>
  <c r="AK7" i="7"/>
  <c r="AG3" i="7"/>
  <c r="R115" i="7"/>
  <c r="U12" i="7"/>
  <c r="AL139" i="7"/>
  <c r="U13" i="7"/>
  <c r="S118" i="7"/>
  <c r="AM195" i="7"/>
  <c r="X119" i="7"/>
  <c r="AI112" i="7"/>
  <c r="S36" i="7"/>
  <c r="X114" i="7"/>
  <c r="W8" i="7"/>
  <c r="V11" i="7"/>
  <c r="Q116" i="7"/>
  <c r="AK5" i="7"/>
  <c r="AK133" i="7"/>
  <c r="AC120" i="7"/>
  <c r="AK114" i="7"/>
  <c r="AD117" i="7"/>
  <c r="M116" i="7"/>
  <c r="AG116" i="7"/>
  <c r="Z6" i="7"/>
  <c r="AF135" i="7"/>
  <c r="X35" i="7"/>
  <c r="AE36" i="7"/>
  <c r="AG2" i="7"/>
  <c r="Y4" i="7"/>
  <c r="Q5" i="7"/>
  <c r="AK28" i="7"/>
  <c r="AM207" i="7"/>
  <c r="AI116" i="7"/>
  <c r="U116" i="7"/>
  <c r="AC117" i="7"/>
  <c r="AF2" i="7"/>
  <c r="AD125" i="7"/>
  <c r="AE126" i="7"/>
  <c r="AM157" i="7"/>
  <c r="AM46" i="7"/>
  <c r="AM75" i="7"/>
  <c r="AL30" i="7"/>
  <c r="T122" i="7"/>
  <c r="AM198" i="7"/>
  <c r="Z3" i="7"/>
  <c r="I145" i="7"/>
  <c r="AM192" i="7"/>
  <c r="AC130" i="7"/>
  <c r="AF112" i="7"/>
  <c r="AC125" i="7"/>
  <c r="AE134" i="7"/>
  <c r="AG132" i="7"/>
  <c r="AI11" i="7"/>
  <c r="AD15" i="7"/>
  <c r="W14" i="7"/>
  <c r="N113" i="7"/>
  <c r="AH20" i="7"/>
  <c r="AF16" i="7"/>
  <c r="J114" i="7"/>
  <c r="X12" i="7"/>
  <c r="AH127" i="7"/>
  <c r="AA21" i="7"/>
  <c r="AH138" i="7"/>
  <c r="L145" i="7"/>
  <c r="W115" i="7"/>
  <c r="AM81" i="7"/>
  <c r="T4" i="7"/>
  <c r="AF145" i="7"/>
  <c r="U118" i="7"/>
  <c r="AK12" i="7"/>
  <c r="AL120" i="7"/>
  <c r="O118" i="7"/>
  <c r="AM193" i="7"/>
  <c r="AK13" i="7"/>
  <c r="AE122" i="7"/>
  <c r="AI118" i="7"/>
  <c r="AB10" i="7"/>
  <c r="Z117" i="7"/>
  <c r="AL134" i="7"/>
  <c r="AC126" i="7"/>
  <c r="X120" i="7"/>
  <c r="AM163" i="7"/>
  <c r="AJ17" i="7"/>
  <c r="AG10" i="7"/>
  <c r="L35" i="7"/>
  <c r="AE19" i="7"/>
  <c r="AI7" i="7"/>
  <c r="AM184" i="7"/>
  <c r="U2" i="7"/>
  <c r="AM59" i="7"/>
  <c r="Z8" i="7"/>
  <c r="AD115" i="7"/>
  <c r="AL4" i="7"/>
  <c r="AF24" i="7"/>
  <c r="V9" i="7"/>
  <c r="AK116" i="7"/>
  <c r="AF123" i="7"/>
  <c r="AG13" i="7"/>
  <c r="W122" i="7"/>
  <c r="AE118" i="7"/>
  <c r="AE125" i="7"/>
  <c r="AH14" i="7"/>
  <c r="T124" i="7"/>
  <c r="Y119" i="7"/>
  <c r="R11" i="7"/>
  <c r="P118" i="7"/>
  <c r="AI136" i="7"/>
  <c r="Z128" i="7"/>
  <c r="AM190" i="7"/>
  <c r="AH7" i="7"/>
  <c r="AM90" i="7"/>
  <c r="AM204" i="7"/>
  <c r="X8" i="7"/>
  <c r="L4" i="7"/>
  <c r="X145" i="7"/>
  <c r="N117" i="7"/>
  <c r="AG9" i="7"/>
  <c r="AF4" i="7"/>
  <c r="K112" i="7"/>
  <c r="M115" i="7"/>
  <c r="AA11" i="7"/>
  <c r="T5" i="7"/>
  <c r="AE112" i="7"/>
  <c r="AC116" i="7"/>
  <c r="O9" i="7"/>
  <c r="N116" i="7"/>
  <c r="AH131" i="7"/>
  <c r="U117" i="7"/>
  <c r="AI9" i="7"/>
  <c r="AH116" i="7"/>
  <c r="AC133" i="7"/>
  <c r="P7" i="7"/>
  <c r="Q114" i="7"/>
  <c r="AM197" i="7"/>
  <c r="AM175" i="7"/>
  <c r="AM172" i="7"/>
  <c r="AA19" i="7"/>
  <c r="W4" i="7"/>
  <c r="M2" i="7"/>
  <c r="T116" i="7"/>
  <c r="T123" i="7"/>
  <c r="AM180" i="7"/>
  <c r="S117" i="7"/>
  <c r="Y14" i="7"/>
  <c r="R35" i="7"/>
  <c r="U113" i="7"/>
  <c r="R119" i="7"/>
  <c r="AA15" i="7"/>
  <c r="U36" i="7"/>
  <c r="S116" i="7"/>
  <c r="AJ36" i="7"/>
  <c r="AL24" i="7"/>
  <c r="AG21" i="7"/>
  <c r="M5" i="7"/>
  <c r="X112" i="7"/>
  <c r="U125" i="7"/>
  <c r="AH133" i="7"/>
  <c r="AG5" i="7"/>
  <c r="L113" i="7"/>
  <c r="V126" i="7"/>
  <c r="AG135" i="7"/>
  <c r="AM70" i="7"/>
  <c r="AB122" i="7"/>
  <c r="AF129" i="7"/>
  <c r="AA128" i="7"/>
  <c r="AL140" i="7"/>
  <c r="P145" i="7"/>
  <c r="AM151" i="7"/>
  <c r="X7" i="7"/>
  <c r="Y114" i="7"/>
  <c r="AE128" i="7"/>
  <c r="AL141" i="7"/>
  <c r="O8" i="7"/>
  <c r="O115" i="7"/>
  <c r="AI129" i="7"/>
  <c r="U5" i="7"/>
  <c r="AL116" i="7"/>
  <c r="AG133" i="7"/>
  <c r="AJ124" i="7"/>
  <c r="AG119" i="7"/>
  <c r="X5" i="7"/>
  <c r="AG126" i="7"/>
  <c r="R122" i="7"/>
  <c r="AE127" i="7"/>
  <c r="R8" i="7"/>
  <c r="AD127" i="7"/>
  <c r="AL130" i="7"/>
  <c r="AI18" i="7"/>
  <c r="Y5" i="7"/>
  <c r="AM212" i="7"/>
  <c r="AC3" i="7"/>
  <c r="N115" i="7"/>
  <c r="AK2" i="7"/>
  <c r="AE22" i="7"/>
  <c r="AD8" i="7"/>
  <c r="AH115" i="7"/>
  <c r="V122" i="7"/>
  <c r="AD19" i="7"/>
  <c r="AM171" i="7"/>
  <c r="W123" i="7"/>
  <c r="N35" i="7"/>
  <c r="AK20" i="7"/>
  <c r="AM211" i="7"/>
  <c r="V124" i="7"/>
  <c r="AE16" i="7"/>
  <c r="AI127" i="7"/>
  <c r="AJ120" i="7"/>
  <c r="AM189" i="7"/>
  <c r="W126" i="7"/>
  <c r="AM89" i="7"/>
  <c r="O114" i="7"/>
  <c r="Z145" i="7"/>
  <c r="AD20" i="7"/>
  <c r="L115" i="7"/>
  <c r="AM85" i="7"/>
  <c r="AJ131" i="7"/>
  <c r="AH28" i="7"/>
  <c r="W116" i="7"/>
  <c r="AJ13" i="7"/>
  <c r="AL138" i="7"/>
  <c r="AL145" i="7"/>
  <c r="AI117" i="7"/>
  <c r="AG14" i="7"/>
  <c r="AH35" i="7"/>
  <c r="J35" i="7"/>
  <c r="AG20" i="7"/>
  <c r="AJ140" i="7"/>
  <c r="AM159" i="7"/>
  <c r="AD35" i="7"/>
  <c r="AD22" i="7"/>
  <c r="P119" i="7"/>
  <c r="AL124" i="7"/>
  <c r="AA17" i="7"/>
  <c r="AH129" i="7"/>
  <c r="AB121" i="7"/>
  <c r="AE120" i="7"/>
  <c r="AM162" i="7"/>
  <c r="AJ19" i="7"/>
  <c r="AJ24" i="7"/>
  <c r="AI36" i="7"/>
  <c r="AE21" i="7"/>
  <c r="V8" i="7"/>
  <c r="Z115" i="7"/>
  <c r="V4" i="7"/>
  <c r="AK23" i="7"/>
  <c r="R9" i="7"/>
  <c r="Y116" i="7"/>
  <c r="Q7" i="7"/>
  <c r="AI27" i="7"/>
  <c r="AL9" i="7"/>
  <c r="N118" i="7"/>
  <c r="W125" i="7"/>
  <c r="AD14" i="7"/>
  <c r="AG123" i="7"/>
  <c r="U119" i="7"/>
  <c r="Z127" i="7"/>
  <c r="AF15" i="7"/>
  <c r="AF125" i="7"/>
  <c r="P120" i="7"/>
  <c r="AH11" i="7"/>
  <c r="O119" i="7"/>
  <c r="AJ138" i="7"/>
  <c r="AA130" i="7"/>
  <c r="AF121" i="7"/>
  <c r="AH114" i="7"/>
  <c r="AL31" i="7"/>
  <c r="AE35" i="7"/>
  <c r="J36" i="7"/>
  <c r="AD16" i="7"/>
  <c r="W36" i="7"/>
  <c r="AC35" i="7"/>
  <c r="AJ21" i="7"/>
  <c r="AG12" i="7"/>
  <c r="Y2" i="7"/>
  <c r="P36" i="7"/>
  <c r="AE23" i="7"/>
  <c r="AI16" i="7"/>
  <c r="AL12" i="7"/>
  <c r="AJ5" i="7"/>
  <c r="O113" i="7"/>
  <c r="Q117" i="7"/>
  <c r="AE9" i="7"/>
  <c r="AD116" i="7"/>
  <c r="AK132" i="7"/>
  <c r="AK117" i="7"/>
  <c r="X10" i="7"/>
  <c r="V117" i="7"/>
  <c r="AH134" i="7"/>
  <c r="AF7" i="7"/>
  <c r="AG114" i="7"/>
  <c r="AM164" i="7"/>
  <c r="W119" i="7"/>
  <c r="AM208" i="7"/>
  <c r="AM50" i="7"/>
  <c r="AD5" i="7"/>
  <c r="AJ11" i="7"/>
  <c r="V115" i="7"/>
  <c r="W6" i="7"/>
  <c r="I3" i="7"/>
  <c r="AM102" i="7"/>
  <c r="AJ112" i="7"/>
  <c r="AC7" i="7"/>
  <c r="T13" i="7"/>
  <c r="AE132" i="7"/>
  <c r="AM68" i="7"/>
  <c r="AE116" i="7"/>
  <c r="AM86" i="7"/>
  <c r="L34" i="7"/>
  <c r="G34" i="7"/>
  <c r="AM209" i="7"/>
  <c r="AM146" i="7"/>
  <c r="AJ122" i="7"/>
  <c r="AM199" i="7"/>
  <c r="M4" i="7"/>
  <c r="Y145" i="7"/>
  <c r="AH123" i="7"/>
  <c r="AE131" i="7"/>
  <c r="AE25" i="7"/>
  <c r="AA120" i="7"/>
  <c r="AI126" i="7"/>
  <c r="AG125" i="7"/>
  <c r="AI134" i="7"/>
  <c r="AC128" i="7"/>
  <c r="AG131" i="7"/>
  <c r="AI10" i="7"/>
  <c r="AG137" i="7"/>
  <c r="AG136" i="7"/>
  <c r="AG19" i="7"/>
  <c r="AJ7" i="7"/>
  <c r="AF35" i="7"/>
  <c r="Q35" i="7"/>
  <c r="AM93" i="7"/>
  <c r="AF10" i="7"/>
  <c r="AM39" i="7"/>
  <c r="AK35" i="7"/>
  <c r="AC22" i="7"/>
  <c r="Z14" i="7"/>
  <c r="AL3" i="7"/>
  <c r="U145" i="7"/>
  <c r="AD123" i="7"/>
  <c r="AA131" i="7"/>
  <c r="AC4" i="7"/>
  <c r="L112" i="7"/>
  <c r="AC124" i="7"/>
  <c r="AH132" i="7"/>
  <c r="AJ26" i="7"/>
  <c r="S121" i="7"/>
  <c r="AG127" i="7"/>
  <c r="AD126" i="7"/>
  <c r="AF136" i="7"/>
  <c r="Q115" i="7"/>
  <c r="AJ115" i="7"/>
  <c r="AG26" i="7"/>
  <c r="O116" i="7"/>
  <c r="AF13" i="7"/>
  <c r="AK137" i="7"/>
  <c r="V145" i="7"/>
  <c r="AA117" i="7"/>
  <c r="AC14" i="7"/>
  <c r="V35" i="7"/>
  <c r="AK113" i="7"/>
  <c r="AH119" i="7"/>
  <c r="AE15" i="7"/>
  <c r="AG36" i="7"/>
  <c r="Z35" i="7"/>
  <c r="AK21" i="7"/>
  <c r="AL118" i="7"/>
  <c r="AH124" i="7"/>
  <c r="M36" i="7"/>
  <c r="AJ23" i="7"/>
  <c r="AF119" i="7"/>
  <c r="AH125" i="7"/>
  <c r="X18" i="7"/>
  <c r="AK131" i="7"/>
  <c r="U122" i="7"/>
  <c r="W121" i="7"/>
  <c r="AK127" i="7"/>
  <c r="AJ12" i="7"/>
  <c r="AI35" i="7"/>
  <c r="P9" i="7"/>
  <c r="AF22" i="7"/>
  <c r="AJ2" i="7"/>
  <c r="Y9" i="7"/>
  <c r="AB4" i="7"/>
  <c r="AM181" i="7"/>
  <c r="AA114" i="7"/>
  <c r="S11" i="7"/>
  <c r="P5" i="7"/>
  <c r="AA112" i="7"/>
  <c r="T117" i="7"/>
  <c r="R145" i="7"/>
  <c r="AE10" i="7"/>
  <c r="U120" i="7"/>
  <c r="AJ126" i="7"/>
  <c r="AB15" i="7"/>
  <c r="X125" i="7"/>
  <c r="AK119" i="7"/>
  <c r="Y129" i="7"/>
  <c r="AA16" i="7"/>
  <c r="AA127" i="7"/>
  <c r="AF120" i="7"/>
  <c r="AC12" i="7"/>
  <c r="V120" i="7"/>
  <c r="AK141" i="7"/>
  <c r="AF132" i="7"/>
  <c r="Y122" i="7"/>
  <c r="AK11" i="1"/>
  <c r="AL12" i="1"/>
  <c r="AM45" i="7"/>
  <c r="AK48" i="1"/>
  <c r="K51" i="1" s="1"/>
  <c r="AM107" i="7" s="1"/>
  <c r="AM123" i="7"/>
  <c r="AM124" i="7"/>
  <c r="AM21" i="7"/>
  <c r="AM32" i="7"/>
  <c r="AM16" i="7"/>
  <c r="AM4" i="7"/>
  <c r="AM114" i="7"/>
  <c r="AM80" i="7"/>
  <c r="AL48" i="1"/>
  <c r="AM106" i="7" s="1"/>
  <c r="AM116" i="7"/>
  <c r="AM131" i="7"/>
  <c r="AM3" i="7"/>
  <c r="AM7" i="7"/>
  <c r="AM112" i="7"/>
  <c r="AI40" i="9"/>
  <c r="AM143" i="7" s="1"/>
  <c r="AM142" i="7"/>
  <c r="AM22" i="7"/>
  <c r="AM141" i="7"/>
  <c r="AM130" i="7"/>
  <c r="AM140" i="7"/>
  <c r="AM120" i="7"/>
  <c r="AM119" i="7"/>
  <c r="AM134" i="7"/>
  <c r="AM135" i="7"/>
  <c r="AM139" i="7"/>
  <c r="AM100" i="7"/>
  <c r="AM126" i="7"/>
  <c r="AM18" i="7"/>
  <c r="AM28" i="7"/>
  <c r="AM122" i="7"/>
  <c r="AM128" i="7"/>
  <c r="AM121" i="7"/>
  <c r="AM17" i="7"/>
  <c r="AM24" i="7"/>
  <c r="AM69" i="7"/>
  <c r="AM129" i="7"/>
  <c r="AM133" i="7"/>
  <c r="AM137" i="7"/>
  <c r="AM8" i="7"/>
  <c r="AM19" i="7"/>
  <c r="AM15" i="7"/>
  <c r="AM6" i="7"/>
  <c r="AM118" i="7"/>
  <c r="AM104" i="7"/>
  <c r="AM125" i="7"/>
  <c r="AM9" i="7"/>
  <c r="AM25" i="7"/>
  <c r="AM20" i="7"/>
  <c r="AJ48" i="1"/>
  <c r="AM33" i="7" s="1"/>
  <c r="AM2" i="7"/>
  <c r="AM11" i="7"/>
  <c r="AM27" i="7"/>
  <c r="AM132" i="7"/>
  <c r="AM61" i="7"/>
  <c r="AM117" i="7"/>
  <c r="AM10" i="7"/>
  <c r="AM138" i="7"/>
  <c r="AM113" i="7"/>
  <c r="AM5" i="7"/>
  <c r="AM12" i="7"/>
  <c r="AM30" i="7"/>
  <c r="AM31" i="7"/>
  <c r="AM96" i="7"/>
  <c r="AM23" i="7"/>
  <c r="AM136" i="7"/>
  <c r="AM115" i="7"/>
  <c r="AM13" i="7"/>
  <c r="AM26" i="7"/>
  <c r="AM29" i="7"/>
  <c r="AM127" i="7"/>
  <c r="AM14" i="7"/>
  <c r="A169" i="7"/>
  <c r="A129" i="7"/>
  <c r="A2" i="7"/>
  <c r="A18" i="7"/>
  <c r="A34" i="7"/>
  <c r="A60" i="7"/>
  <c r="A15" i="7"/>
  <c r="A52" i="7"/>
  <c r="A72" i="7"/>
  <c r="A12" i="7"/>
  <c r="A28" i="7"/>
  <c r="A9" i="7"/>
  <c r="A25" i="7"/>
  <c r="A36" i="7"/>
  <c r="A40" i="7"/>
  <c r="A149" i="7"/>
  <c r="A93" i="7"/>
  <c r="A135" i="7"/>
  <c r="A124" i="7"/>
  <c r="A140" i="7"/>
  <c r="A31" i="7"/>
  <c r="A44" i="7"/>
  <c r="A80" i="7"/>
  <c r="A119" i="7"/>
  <c r="A33" i="7"/>
  <c r="A100" i="7"/>
  <c r="A145" i="7"/>
  <c r="A152" i="7"/>
  <c r="A168" i="7"/>
  <c r="A181" i="7"/>
  <c r="A194" i="7"/>
  <c r="A210" i="7"/>
  <c r="A84" i="7"/>
  <c r="A49" i="7"/>
  <c r="A4" i="7"/>
  <c r="A173" i="7"/>
  <c r="A58" i="7"/>
  <c r="A136" i="7"/>
  <c r="A137" i="7"/>
  <c r="A143" i="7"/>
  <c r="A163" i="7"/>
  <c r="A179" i="7"/>
  <c r="A197" i="7"/>
  <c r="A213" i="7"/>
  <c r="A147" i="7"/>
  <c r="A160" i="7"/>
  <c r="A176" i="7"/>
  <c r="A186" i="7"/>
  <c r="A202" i="7"/>
  <c r="A101" i="7"/>
  <c r="A120" i="7"/>
  <c r="A14" i="7"/>
  <c r="A83" i="7"/>
  <c r="A99" i="7"/>
  <c r="A3" i="7"/>
  <c r="A19" i="7"/>
  <c r="A43" i="7"/>
  <c r="A57" i="7"/>
  <c r="A41" i="7"/>
  <c r="A56" i="7"/>
  <c r="A48" i="7"/>
  <c r="A38" i="7"/>
  <c r="A138" i="7"/>
  <c r="A125" i="7"/>
  <c r="A131" i="7"/>
  <c r="A150" i="7"/>
  <c r="A166" i="7"/>
  <c r="A184" i="7"/>
  <c r="A200" i="7"/>
  <c r="A216" i="7"/>
  <c r="A148" i="7"/>
  <c r="A164" i="7"/>
  <c r="A180" i="7"/>
  <c r="A190" i="7"/>
  <c r="A206" i="7"/>
  <c r="A177" i="7"/>
  <c r="A45" i="7"/>
  <c r="A96" i="7"/>
  <c r="A37" i="7"/>
  <c r="A23" i="7"/>
  <c r="A134" i="7"/>
  <c r="A127" i="7"/>
  <c r="A191" i="7"/>
  <c r="A207" i="7"/>
  <c r="A122" i="7"/>
  <c r="A162" i="7"/>
  <c r="A178" i="7"/>
  <c r="A196" i="7"/>
  <c r="A212" i="7"/>
  <c r="A159" i="7"/>
  <c r="A175" i="7"/>
  <c r="A193" i="7"/>
  <c r="A209" i="7"/>
  <c r="A146" i="7"/>
  <c r="A156" i="7"/>
  <c r="A172" i="7"/>
  <c r="A182" i="7"/>
  <c r="A198" i="7"/>
  <c r="A214" i="7"/>
  <c r="A30" i="7"/>
  <c r="A54" i="7"/>
  <c r="A77" i="7"/>
  <c r="A109" i="7"/>
  <c r="A71" i="7"/>
  <c r="A90" i="7"/>
  <c r="A106" i="7"/>
  <c r="A17" i="7"/>
  <c r="A21" i="7"/>
  <c r="A61" i="7"/>
  <c r="A62" i="7"/>
  <c r="A59" i="7"/>
  <c r="A78" i="7"/>
  <c r="A94" i="7"/>
  <c r="A110" i="7"/>
  <c r="A46" i="7"/>
  <c r="A92" i="7"/>
  <c r="A5" i="7"/>
  <c r="A73" i="7"/>
  <c r="A68" i="7"/>
  <c r="A108" i="7"/>
  <c r="A76" i="7"/>
  <c r="A157" i="7"/>
  <c r="A130" i="7"/>
  <c r="A116" i="7"/>
  <c r="A132" i="7"/>
  <c r="A151" i="7"/>
  <c r="A167" i="7"/>
  <c r="A185" i="7"/>
  <c r="A201" i="7"/>
  <c r="A217" i="7"/>
  <c r="A6" i="7"/>
  <c r="A22" i="7"/>
  <c r="A65" i="7"/>
  <c r="A85" i="7"/>
  <c r="A63" i="7"/>
  <c r="A82" i="7"/>
  <c r="A98" i="7"/>
  <c r="A112" i="7"/>
  <c r="A142" i="7"/>
  <c r="A161" i="7"/>
  <c r="A35" i="7"/>
  <c r="A195" i="7"/>
  <c r="A103" i="7"/>
  <c r="A24" i="7"/>
  <c r="A47" i="7"/>
  <c r="A81" i="7"/>
  <c r="A97" i="7"/>
  <c r="A20" i="7"/>
  <c r="A88" i="7"/>
  <c r="A114" i="7"/>
  <c r="A121" i="7"/>
  <c r="A183" i="7"/>
  <c r="A199" i="7"/>
  <c r="A170" i="7"/>
  <c r="A188" i="7"/>
  <c r="A204" i="7"/>
  <c r="A91" i="7"/>
  <c r="A11" i="7"/>
  <c r="AM179" i="7"/>
  <c r="J43" i="9"/>
  <c r="AM214" i="7" s="1"/>
  <c r="A118" i="7"/>
  <c r="A211" i="7"/>
  <c r="A141" i="7"/>
  <c r="A42" i="7"/>
  <c r="A87" i="7"/>
  <c r="A8" i="7"/>
  <c r="A53" i="7"/>
  <c r="A104" i="7"/>
  <c r="A74" i="7"/>
  <c r="A10" i="7"/>
  <c r="A165" i="7"/>
  <c r="A144" i="7"/>
  <c r="A215" i="7"/>
  <c r="A154" i="7"/>
  <c r="A75" i="7"/>
  <c r="A107" i="7"/>
  <c r="A27" i="7"/>
  <c r="A51" i="7"/>
  <c r="A66" i="7"/>
  <c r="A39" i="7"/>
  <c r="A26" i="7"/>
  <c r="A7" i="7"/>
  <c r="A126" i="7"/>
  <c r="A128" i="7"/>
  <c r="A113" i="7"/>
  <c r="A187" i="7"/>
  <c r="A203" i="7"/>
  <c r="A117" i="7"/>
  <c r="A133" i="7"/>
  <c r="A123" i="7"/>
  <c r="A139" i="7"/>
  <c r="A158" i="7"/>
  <c r="A174" i="7"/>
  <c r="A192" i="7"/>
  <c r="A208" i="7"/>
  <c r="A155" i="7"/>
  <c r="A171" i="7"/>
  <c r="A189" i="7"/>
  <c r="A205" i="7"/>
  <c r="A13" i="7"/>
  <c r="A29" i="7"/>
  <c r="A50" i="7"/>
  <c r="A79" i="7"/>
  <c r="A95" i="7"/>
  <c r="A111" i="7"/>
  <c r="A16" i="7"/>
  <c r="A32" i="7"/>
  <c r="A55" i="7"/>
  <c r="A69" i="7"/>
  <c r="A70" i="7"/>
  <c r="A89" i="7"/>
  <c r="A105" i="7"/>
  <c r="A67" i="7"/>
  <c r="A86" i="7"/>
  <c r="A102" i="7"/>
  <c r="I34" i="7" l="1"/>
  <c r="J44" i="9"/>
  <c r="AM215" i="7" s="1"/>
  <c r="K34" i="7"/>
  <c r="P144" i="7"/>
  <c r="H34" i="7"/>
  <c r="J34" i="7"/>
  <c r="AM71" i="7"/>
  <c r="J46" i="9"/>
  <c r="AM217" i="7" s="1"/>
  <c r="K55" i="1"/>
  <c r="AM111" i="7" s="1"/>
  <c r="AM108" i="7"/>
  <c r="M34" i="7" l="1"/>
  <c r="N34" i="7"/>
  <c r="O34" i="7"/>
  <c r="Q144" i="7" l="1"/>
  <c r="P34" i="7"/>
  <c r="R144" i="7" l="1"/>
  <c r="Q34" i="7"/>
  <c r="S144" i="7" l="1"/>
  <c r="R34" i="7"/>
  <c r="T144" i="7" l="1"/>
  <c r="S34" i="7"/>
  <c r="U144" i="7" l="1"/>
  <c r="T34" i="7"/>
  <c r="V144" i="7" l="1"/>
  <c r="U34" i="7"/>
  <c r="W144" i="7" l="1"/>
  <c r="V34" i="7"/>
  <c r="X144" i="7" l="1"/>
  <c r="W34" i="7"/>
  <c r="Y144" i="7" l="1"/>
  <c r="X34" i="7"/>
  <c r="Z144" i="7" l="1"/>
  <c r="Y34" i="7"/>
  <c r="AA144" i="7" l="1"/>
  <c r="Z34" i="7"/>
  <c r="AB144" i="7" l="1"/>
  <c r="AA34" i="7"/>
  <c r="AC144" i="7" l="1"/>
  <c r="AB34" i="7"/>
  <c r="AD144" i="7" l="1"/>
  <c r="AC34" i="7"/>
  <c r="AE144" i="7" l="1"/>
  <c r="AD34" i="7"/>
  <c r="AF144" i="7" l="1"/>
  <c r="AE34" i="7"/>
  <c r="AG144" i="7" l="1"/>
  <c r="AF34" i="7"/>
  <c r="AH144" i="7" l="1"/>
  <c r="AG34" i="7"/>
  <c r="AI144" i="7" l="1"/>
  <c r="AH34" i="7"/>
  <c r="AJ144" i="7" l="1"/>
  <c r="AI34" i="7"/>
  <c r="AL144" i="7" l="1"/>
  <c r="AK144" i="7"/>
  <c r="AJ34" i="7"/>
  <c r="AL34" i="7" l="1"/>
  <c r="AK34" i="7"/>
</calcChain>
</file>

<file path=xl/sharedStrings.xml><?xml version="1.0" encoding="utf-8"?>
<sst xmlns="http://schemas.openxmlformats.org/spreadsheetml/2006/main" count="1199" uniqueCount="398">
  <si>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</si>
  <si>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</si>
  <si>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</si>
  <si>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</si>
  <si>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</si>
  <si>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</si>
  <si>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</si>
  <si>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</si>
  <si>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</si>
  <si>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</si>
  <si>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</si>
  <si>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</si>
  <si>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</si>
  <si>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</si>
  <si>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</si>
  <si>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</si>
  <si>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</si>
  <si>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</si>
  <si>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</si>
  <si>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</si>
  <si>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</si>
  <si>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</si>
  <si>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</si>
  <si>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</si>
  <si>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</si>
  <si>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</si>
  <si>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</si>
  <si>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</si>
  <si>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</si>
  <si>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</si>
  <si>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</si>
  <si>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</si>
  <si>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</si>
  <si>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</si>
  <si>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</si>
  <si>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</si>
  <si>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</si>
  <si>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</si>
  <si>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</si>
  <si>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</si>
  <si>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</si>
  <si>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</si>
  <si>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</si>
  <si>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</si>
  <si>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</si>
  <si>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</si>
  <si>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</si>
  <si>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</si>
  <si>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</si>
  <si>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</si>
  <si>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</si>
  <si>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</si>
  <si>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</si>
  <si>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</si>
  <si>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</si>
  <si>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</si>
  <si>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</si>
  <si>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</si>
  <si>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</si>
  <si>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</si>
  <si>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</si>
  <si>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</si>
  <si>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</si>
  <si>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</si>
  <si>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</si>
  <si>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</si>
  <si>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</si>
  <si>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</si>
  <si>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</si>
  <si>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</si>
  <si>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</si>
  <si>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</si>
  <si>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</si>
  <si>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</si>
  <si>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</si>
  <si>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</si>
  <si>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</si>
  <si>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</si>
  <si>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</si>
  <si>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</si>
  <si>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</si>
  <si>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</si>
  <si>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</si>
  <si>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</si>
  <si>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</si>
  <si>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</si>
  <si>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</si>
  <si>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</si>
  <si>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</si>
  <si>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</si>
  <si>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</si>
  <si>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</si>
  <si>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</si>
  <si>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</si>
  <si>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</si>
  <si>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</si>
  <si>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</si>
  <si>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</si>
  <si>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</si>
  <si>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</si>
  <si>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</si>
  <si>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</si>
  <si>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</si>
  <si>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</si>
  <si>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</si>
  <si>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</si>
  <si>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</si>
  <si>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Missed Appointments</t>
  </si>
  <si>
    <t>County:</t>
  </si>
  <si>
    <t>Facility Name:</t>
  </si>
  <si>
    <t>MFLCode:</t>
  </si>
  <si>
    <t xml:space="preserve">LTFU Brought Forward from previous month/ cummulative </t>
  </si>
  <si>
    <t>Returned to Care</t>
  </si>
  <si>
    <t>IIT (LTFU)</t>
  </si>
  <si>
    <t>Total LTFU</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</si>
  <si>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</si>
  <si>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</si>
  <si>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</si>
  <si>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</si>
  <si>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</si>
  <si>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</si>
  <si>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</si>
  <si>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</si>
  <si>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</si>
  <si>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</si>
  <si>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</si>
  <si>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</si>
  <si>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</si>
  <si>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</si>
  <si>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</si>
  <si>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</si>
  <si>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</si>
  <si>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</si>
  <si>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</si>
  <si>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</si>
  <si>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</si>
  <si>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</si>
  <si>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</si>
  <si>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</si>
  <si>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</si>
  <si>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</si>
  <si>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</si>
  <si>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</si>
  <si>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</si>
  <si>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USAID Tujenge Jamii Facility Missed Appointment Tracking Tool (FMATT) Version 1.0.0</t>
  </si>
  <si>
    <t>USAID Tujenge Jamii Facility Interruption in treatment Tracking Tool (FIITTT) Version 1.0.0</t>
  </si>
  <si>
    <t>county</t>
  </si>
  <si>
    <t>subcounty</t>
  </si>
  <si>
    <t>facility</t>
  </si>
  <si>
    <t>mflcode</t>
  </si>
  <si>
    <t>reportingmonth</t>
  </si>
  <si>
    <t>(All)</t>
  </si>
  <si>
    <t>Values</t>
  </si>
  <si>
    <t xml:space="preserve"> carryover</t>
  </si>
  <si>
    <t xml:space="preserve"> d1</t>
  </si>
  <si>
    <t xml:space="preserve"> d2</t>
  </si>
  <si>
    <t xml:space="preserve"> d3</t>
  </si>
  <si>
    <t xml:space="preserve"> d4</t>
  </si>
  <si>
    <t xml:space="preserve"> d5</t>
  </si>
  <si>
    <t xml:space="preserve"> d6</t>
  </si>
  <si>
    <t xml:space="preserve"> d7</t>
  </si>
  <si>
    <t xml:space="preserve"> d8</t>
  </si>
  <si>
    <t xml:space="preserve"> d9</t>
  </si>
  <si>
    <t xml:space="preserve"> d10</t>
  </si>
  <si>
    <t xml:space="preserve"> d11</t>
  </si>
  <si>
    <t xml:space="preserve"> d12</t>
  </si>
  <si>
    <t xml:space="preserve"> d13</t>
  </si>
  <si>
    <t xml:space="preserve"> d14</t>
  </si>
  <si>
    <t xml:space="preserve"> d15</t>
  </si>
  <si>
    <t xml:space="preserve"> d16</t>
  </si>
  <si>
    <t xml:space="preserve"> d17</t>
  </si>
  <si>
    <t xml:space="preserve"> d18</t>
  </si>
  <si>
    <t xml:space="preserve"> d19</t>
  </si>
  <si>
    <t xml:space="preserve"> d20</t>
  </si>
  <si>
    <t xml:space="preserve"> d21</t>
  </si>
  <si>
    <t xml:space="preserve"> d22</t>
  </si>
  <si>
    <t xml:space="preserve"> d23</t>
  </si>
  <si>
    <t xml:space="preserve"> d24</t>
  </si>
  <si>
    <t xml:space="preserve"> d25</t>
  </si>
  <si>
    <t xml:space="preserve"> d26</t>
  </si>
  <si>
    <t xml:space="preserve"> d27</t>
  </si>
  <si>
    <t xml:space="preserve"> d28</t>
  </si>
  <si>
    <t xml:space="preserve"> d29</t>
  </si>
  <si>
    <t xml:space="preserve"> d30</t>
  </si>
  <si>
    <t xml:space="preserve"> d31</t>
  </si>
  <si>
    <t xml:space="preserve"> total</t>
  </si>
  <si>
    <t>Reporting Period:</t>
  </si>
  <si>
    <t>died_fiiit_10th</t>
  </si>
  <si>
    <t>died_fiiit_11th</t>
  </si>
  <si>
    <t>died_fiiit_12th</t>
  </si>
  <si>
    <t>died_fiiit_13th</t>
  </si>
  <si>
    <t>died_fiiit_14th</t>
  </si>
  <si>
    <t>died_fiiit_15th</t>
  </si>
  <si>
    <t>died_fiiit_16th</t>
  </si>
  <si>
    <t>died_fiiit_17th</t>
  </si>
  <si>
    <t>died_fiiit_18th</t>
  </si>
  <si>
    <t>died_fiiit_19th</t>
  </si>
  <si>
    <t>died_fiiit_1st</t>
  </si>
  <si>
    <t>died_fiiit_20th</t>
  </si>
  <si>
    <t>died_fiiit_21st</t>
  </si>
  <si>
    <t>died_fiiit_22nd</t>
  </si>
  <si>
    <t>died_fiiit_23rd</t>
  </si>
  <si>
    <t>died_fiiit_24th</t>
  </si>
  <si>
    <t>died_fiiit_25th</t>
  </si>
  <si>
    <t>died_fiiit_26th</t>
  </si>
  <si>
    <t>died_fiiit_27th</t>
  </si>
  <si>
    <t>died_fiiit_28th</t>
  </si>
  <si>
    <t>died_fiiit_29th</t>
  </si>
  <si>
    <t>died_fiiit_2nd</t>
  </si>
  <si>
    <t>died_fiiit_30th</t>
  </si>
  <si>
    <t>died_fiiit_3rd</t>
  </si>
  <si>
    <t>died_fiiit_4th</t>
  </si>
  <si>
    <t>died_fiiit_5th</t>
  </si>
  <si>
    <t>died_fiiit_6th</t>
  </si>
  <si>
    <t>died_fiiit_7th</t>
  </si>
  <si>
    <t>died_fiiit_8th</t>
  </si>
  <si>
    <t>died_fiiit_9th</t>
  </si>
  <si>
    <t>iit_10th</t>
  </si>
  <si>
    <t>iit_11th</t>
  </si>
  <si>
    <t>iit_12th</t>
  </si>
  <si>
    <t>iit_13th</t>
  </si>
  <si>
    <t>iit_14th</t>
  </si>
  <si>
    <t>iit_15th</t>
  </si>
  <si>
    <t>iit_16th</t>
  </si>
  <si>
    <t>iit_17th</t>
  </si>
  <si>
    <t>iit_18th</t>
  </si>
  <si>
    <t>iit_19th</t>
  </si>
  <si>
    <t>iit_1st</t>
  </si>
  <si>
    <t>iit_20th</t>
  </si>
  <si>
    <t>iit_21st</t>
  </si>
  <si>
    <t>iit_22nd</t>
  </si>
  <si>
    <t>iit_23rd</t>
  </si>
  <si>
    <t>iit_24th</t>
  </si>
  <si>
    <t>iit_25th</t>
  </si>
  <si>
    <t>iit_26th</t>
  </si>
  <si>
    <t>iit_27th</t>
  </si>
  <si>
    <t>iit_28th</t>
  </si>
  <si>
    <t>iit_29th</t>
  </si>
  <si>
    <t>iit_2nd</t>
  </si>
  <si>
    <t>iit_30th</t>
  </si>
  <si>
    <t>iit_31st</t>
  </si>
  <si>
    <t>iit_3rd</t>
  </si>
  <si>
    <t>iit_4th</t>
  </si>
  <si>
    <t>iit_5th</t>
  </si>
  <si>
    <t>iit_6th</t>
  </si>
  <si>
    <t>iit_7th</t>
  </si>
  <si>
    <t>iit_8th</t>
  </si>
  <si>
    <t>iit_9th</t>
  </si>
  <si>
    <t>iit_total</t>
  </si>
  <si>
    <t>to_fiiit_10th</t>
  </si>
  <si>
    <t>to_fiiit_11th</t>
  </si>
  <si>
    <t>to_fiiit_12th</t>
  </si>
  <si>
    <t>to_fiiit_13th</t>
  </si>
  <si>
    <t>to_fiiit_14th</t>
  </si>
  <si>
    <t>to_fiiit_15th</t>
  </si>
  <si>
    <t>to_fiiit_16th</t>
  </si>
  <si>
    <t>to_fiiit_17th</t>
  </si>
  <si>
    <t>to_fiiit_18th</t>
  </si>
  <si>
    <t>to_fiiit_19th</t>
  </si>
  <si>
    <t>to_fiiit_1st</t>
  </si>
  <si>
    <t>to_fiiit_20th</t>
  </si>
  <si>
    <t>to_fiiit_21st</t>
  </si>
  <si>
    <t>to_fiiit_22nd</t>
  </si>
  <si>
    <t>to_fiiit_23rd</t>
  </si>
  <si>
    <t>to_fiiit_24th</t>
  </si>
  <si>
    <t>to_fiiit_25th</t>
  </si>
  <si>
    <t>to_fiiit_26th</t>
  </si>
  <si>
    <t>to_fiiit_27th</t>
  </si>
  <si>
    <t>to_fiiit_28th</t>
  </si>
  <si>
    <t>to_fiiit_29th</t>
  </si>
  <si>
    <t>to_fiiit_2nd</t>
  </si>
  <si>
    <t>to_fiiit_30th</t>
  </si>
  <si>
    <t>to_fiiit_31st</t>
  </si>
  <si>
    <t>to_fiiit_3rd</t>
  </si>
  <si>
    <t>to_fiiit_4th</t>
  </si>
  <si>
    <t>to_fiiit_5th</t>
  </si>
  <si>
    <t>to_fiiit_6th</t>
  </si>
  <si>
    <t>to_fiiit_7th</t>
  </si>
  <si>
    <t>to_fiiit_8th</t>
  </si>
  <si>
    <t>to_fiiit_9th</t>
  </si>
  <si>
    <t>to_fiiit_total</t>
  </si>
  <si>
    <t>died_fmatt_10th</t>
  </si>
  <si>
    <t>died_fmatt_11th</t>
  </si>
  <si>
    <t>died_fmatt_12th</t>
  </si>
  <si>
    <t>died_fmatt_13th</t>
  </si>
  <si>
    <t>died_fmatt_14th</t>
  </si>
  <si>
    <t>died_fmatt_15th</t>
  </si>
  <si>
    <t>died_fmatt_16th</t>
  </si>
  <si>
    <t>died_fmatt_17th</t>
  </si>
  <si>
    <t>died_fmatt_18th</t>
  </si>
  <si>
    <t>died_fmatt_19th</t>
  </si>
  <si>
    <t>died_fmatt_1st</t>
  </si>
  <si>
    <t>died_fmatt_20th</t>
  </si>
  <si>
    <t>died_fmatt_21st</t>
  </si>
  <si>
    <t>died_fmatt_22nd</t>
  </si>
  <si>
    <t>died_fmatt_23rd</t>
  </si>
  <si>
    <t>died_fmatt_24th</t>
  </si>
  <si>
    <t>died_fmatt_25th</t>
  </si>
  <si>
    <t>died_fmatt_26th</t>
  </si>
  <si>
    <t>died_fmatt_27th</t>
  </si>
  <si>
    <t>died_fmatt_28th</t>
  </si>
  <si>
    <t>died_fmatt_29th</t>
  </si>
  <si>
    <t>died_fmatt_2nd</t>
  </si>
  <si>
    <t>died_fmatt_30th</t>
  </si>
  <si>
    <t>died_fmatt_31st</t>
  </si>
  <si>
    <t>died_fmatt_3rd</t>
  </si>
  <si>
    <t>died_fmatt_4th</t>
  </si>
  <si>
    <t>died_fmatt_5th</t>
  </si>
  <si>
    <t>died_fmatt_6th</t>
  </si>
  <si>
    <t>died_fmatt_7th</t>
  </si>
  <si>
    <t>died_fmatt_8th</t>
  </si>
  <si>
    <t>died_fmatt_9th</t>
  </si>
  <si>
    <t>died_fmatt_sum_total</t>
  </si>
  <si>
    <t>died_fmatt_total</t>
  </si>
  <si>
    <t>miap_10th</t>
  </si>
  <si>
    <t>miap_11th</t>
  </si>
  <si>
    <t>miap_12th</t>
  </si>
  <si>
    <t>miap_13th</t>
  </si>
  <si>
    <t>miap_14th</t>
  </si>
  <si>
    <t>miap_15th</t>
  </si>
  <si>
    <t>miap_16th</t>
  </si>
  <si>
    <t>miap_17th</t>
  </si>
  <si>
    <t>miap_18th</t>
  </si>
  <si>
    <t>miap_19th</t>
  </si>
  <si>
    <t>miap_1st</t>
  </si>
  <si>
    <t>miap_20th</t>
  </si>
  <si>
    <t>miap_21st</t>
  </si>
  <si>
    <t>miap_22nd</t>
  </si>
  <si>
    <t>miap_23rd</t>
  </si>
  <si>
    <t>miap_24th</t>
  </si>
  <si>
    <t>miap_25th</t>
  </si>
  <si>
    <t>miap_26th</t>
  </si>
  <si>
    <t>miap_27th</t>
  </si>
  <si>
    <t>miap_28th</t>
  </si>
  <si>
    <t>miap_29th</t>
  </si>
  <si>
    <t>miap_2nd</t>
  </si>
  <si>
    <t>miap_30th</t>
  </si>
  <si>
    <t>miap_31st</t>
  </si>
  <si>
    <t>miap_3rd</t>
  </si>
  <si>
    <t>miap_4th</t>
  </si>
  <si>
    <t>miap_5th</t>
  </si>
  <si>
    <t>miap_6th</t>
  </si>
  <si>
    <t>miap_7th</t>
  </si>
  <si>
    <t>miap_8th</t>
  </si>
  <si>
    <t>miap_9th</t>
  </si>
  <si>
    <t>miap_def_btc_sum_total</t>
  </si>
  <si>
    <t>miap_def_sum_total</t>
  </si>
  <si>
    <t>miap_grad_ltfu_sum_total</t>
  </si>
  <si>
    <t>miap_total</t>
  </si>
  <si>
    <t>to_fmatt_10th</t>
  </si>
  <si>
    <t>to_fmatt_11th</t>
  </si>
  <si>
    <t>to_fmatt_12th</t>
  </si>
  <si>
    <t>to_fmatt_13th</t>
  </si>
  <si>
    <t>to_fmatt_14th</t>
  </si>
  <si>
    <t>to_fmatt_15th</t>
  </si>
  <si>
    <t>to_fmatt_16th</t>
  </si>
  <si>
    <t>to_fmatt_17th</t>
  </si>
  <si>
    <t>to_fmatt_18th</t>
  </si>
  <si>
    <t>to_fmatt_19th</t>
  </si>
  <si>
    <t>to_fmatt_1st</t>
  </si>
  <si>
    <t>to_fmatt_20th</t>
  </si>
  <si>
    <t>to_fmatt_21st</t>
  </si>
  <si>
    <t>to_fmatt_22nd</t>
  </si>
  <si>
    <t>to_fmatt_23rd</t>
  </si>
  <si>
    <t>to_fmatt_24th</t>
  </si>
  <si>
    <t>to_fmatt_25th</t>
  </si>
  <si>
    <t>to_fmatt_26th</t>
  </si>
  <si>
    <t>to_fmatt_27th</t>
  </si>
  <si>
    <t>to_fmatt_28th</t>
  </si>
  <si>
    <t>to_fmatt_29th</t>
  </si>
  <si>
    <t>to_fmatt_2nd</t>
  </si>
  <si>
    <t>to_fmatt_30th</t>
  </si>
  <si>
    <t>to_fmatt_31st</t>
  </si>
  <si>
    <t>to_fmatt_3rd</t>
  </si>
  <si>
    <t>to_fmatt_4th</t>
  </si>
  <si>
    <t>to_fmatt_5th</t>
  </si>
  <si>
    <t>to_fmatt_6th</t>
  </si>
  <si>
    <t>to_fmatt_7th</t>
  </si>
  <si>
    <t>to_fmatt_8th</t>
  </si>
  <si>
    <t>to_fmatt_9th</t>
  </si>
  <si>
    <t>to_fmatt_sum_total</t>
  </si>
  <si>
    <t>to_fmatt_total</t>
  </si>
  <si>
    <t>Deaths</t>
  </si>
  <si>
    <t>Baseline</t>
  </si>
  <si>
    <t>died_from_miap_daily_total</t>
  </si>
  <si>
    <t>to_from_miap_daily_total</t>
  </si>
  <si>
    <t>died_from_miap_prevm_total</t>
  </si>
  <si>
    <t>miap29_miap_daily_total</t>
  </si>
  <si>
    <t>miap29_prevm_total</t>
  </si>
  <si>
    <t>miaprtc_miap_daily_total</t>
  </si>
  <si>
    <t>miaprtc_prevm_total</t>
  </si>
  <si>
    <t>to_from_miap_prevm_total</t>
  </si>
  <si>
    <t>(blank)</t>
  </si>
  <si>
    <t>Missed appointments + Defaulters 28 days and below brought forward from previous month</t>
  </si>
  <si>
    <t>Previous Month's Outcomes</t>
  </si>
  <si>
    <t>Current Month's Outcomes</t>
  </si>
  <si>
    <t>Self Tranfer Outs</t>
  </si>
  <si>
    <t>Number  of patients Self Transferred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</si>
</sst>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0;[Red]0"/>
  </numFmts>
  <fonts count="27">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sz val="11"/>
      <color indexed="8"/>
      <name val="Daytona"/>
    </font>
    <font>
      <sz val="18"/>
      <color theme="0" tint="-0.14999847407452621"/>
      <name val="Calibri"/>
      <family val="2"/>
      <scheme val="minor"/>
    </font>
    <font>
      <b/>
      <sz val="18"/>
      <color theme="9" tint="0.39997558519241921"/>
      <name val="Calibri"/>
      <family val="2"/>
      <scheme val="minor"/>
    </font>
    <font>
      <sz val="11"/>
      <color indexed="8"/>
      <name val="Calibri"/>
      <family val="2"/>
      <scheme val="minor"/>
    </font>
    <font>
      <sz val="20"/>
      <color theme="1"/>
      <name val="Calibri"/>
      <family val="2"/>
      <scheme val="minor"/>
    </font>
    <font>
      <sz val="11"/>
      <color indexed="0"/>
      <name val="Calibri"/>
      <family val="2"/>
    </font>
    <font>
      <b/>
      <sz val="20"/>
      <color theme="1"/>
      <name val="Calibri"/>
      <family val="2"/>
      <scheme val="minor"/>
    </font>
    <font>
      <b/>
      <sz val="18"/>
      <color theme="0" tint="-0.499984740745262"/>
      <name val="Calibri"/>
      <family val="2"/>
      <scheme val="minor"/>
    </font>
  </fonts>
  <fills count="1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indexed="22"/>
      </patternFill>
    </fill>
    <fill>
      <patternFill patternType="solid">
        <fgColor theme="0" tint="-0.34998626667073579"/>
        <bgColor indexed="64"/>
      </patternFill>
    </fill>
  </fills>
  <borders count="104">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style="thin">
        <color theme="9"/>
      </left>
      <right style="thin">
        <color theme="9"/>
      </right>
      <top/>
      <bottom style="thin">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right/>
      <top style="medium">
        <color theme="9"/>
      </top>
      <bottom/>
      <diagonal/>
    </border>
    <border>
      <left style="thin">
        <color theme="0" tint="-0.34998626667073579"/>
      </left>
      <right style="medium">
        <color theme="9"/>
      </right>
      <top style="thin">
        <color theme="0" tint="-0.34998626667073579"/>
      </top>
      <bottom/>
      <diagonal/>
    </border>
    <border>
      <left/>
      <right/>
      <top/>
      <bottom style="medium">
        <color theme="9"/>
      </bottom>
      <diagonal/>
    </border>
    <border>
      <left/>
      <right style="medium">
        <color theme="9"/>
      </right>
      <top/>
      <bottom style="medium">
        <color theme="9"/>
      </bottom>
      <diagonal/>
    </border>
    <border>
      <left style="medium">
        <color theme="9"/>
      </left>
      <right style="medium">
        <color theme="9"/>
      </right>
      <top/>
      <bottom style="thin">
        <color theme="0" tint="-0.34998626667073579"/>
      </bottom>
      <diagonal/>
    </border>
    <border>
      <left style="medium">
        <color theme="9"/>
      </left>
      <right style="thin">
        <color theme="0" tint="-0.34998626667073579"/>
      </right>
      <top/>
      <bottom style="thin">
        <color theme="0" tint="-0.34998626667073579"/>
      </bottom>
      <diagonal/>
    </border>
    <border>
      <left style="thin">
        <color theme="6"/>
      </left>
      <right style="thin">
        <color theme="6"/>
      </right>
      <top style="thin">
        <color theme="6"/>
      </top>
      <bottom style="thin">
        <color theme="6"/>
      </bottom>
      <diagonal/>
    </border>
    <border>
      <left style="medium">
        <color theme="9"/>
      </left>
      <right/>
      <top style="thin">
        <color theme="9"/>
      </top>
      <bottom style="thin">
        <color theme="9"/>
      </bottom>
      <diagonal/>
    </border>
    <border>
      <left style="medium">
        <color theme="9"/>
      </left>
      <right/>
      <top/>
      <bottom style="medium">
        <color theme="9"/>
      </bottom>
      <diagonal/>
    </border>
    <border>
      <left style="thin">
        <color auto="1"/>
      </left>
      <right style="thin">
        <color auto="1"/>
      </right>
      <top style="thin">
        <color auto="1"/>
      </top>
      <bottom style="thin">
        <color auto="1"/>
      </bottom>
      <diagonal/>
    </border>
    <border>
      <left/>
      <right style="medium">
        <color theme="9"/>
      </right>
      <top style="medium">
        <color theme="9"/>
      </top>
      <bottom/>
      <diagonal/>
    </border>
    <border>
      <left/>
      <right style="medium">
        <color theme="9"/>
      </right>
      <top/>
      <bottom/>
      <diagonal/>
    </border>
    <border>
      <left style="medium">
        <color theme="9"/>
      </left>
      <right style="thin">
        <color theme="0" tint="-0.34998626667073579"/>
      </right>
      <top style="medium">
        <color theme="9"/>
      </top>
      <bottom/>
      <diagonal/>
    </border>
    <border>
      <left style="thin">
        <color theme="0" tint="-0.34998626667073579"/>
      </left>
      <right style="thin">
        <color theme="0" tint="-0.34998626667073579"/>
      </right>
      <top style="medium">
        <color theme="9"/>
      </top>
      <bottom/>
      <diagonal/>
    </border>
    <border>
      <left style="thin">
        <color theme="0" tint="-0.34998626667073579"/>
      </left>
      <right/>
      <top style="medium">
        <color theme="9"/>
      </top>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medium">
        <color theme="5" tint="0.39997558519241921"/>
      </left>
      <right style="thin">
        <color theme="5" tint="0.39997558519241921"/>
      </right>
      <top style="medium">
        <color theme="5" tint="0.39997558519241921"/>
      </top>
      <bottom style="thin">
        <color theme="5" tint="0.39997558519241921"/>
      </bottom>
      <diagonal/>
    </border>
    <border>
      <left style="thin">
        <color theme="5" tint="0.39997558519241921"/>
      </left>
      <right style="thin">
        <color theme="5" tint="0.39997558519241921"/>
      </right>
      <top style="medium">
        <color theme="5" tint="0.39997558519241921"/>
      </top>
      <bottom style="thin">
        <color theme="5" tint="0.39997558519241921"/>
      </bottom>
      <diagonal/>
    </border>
    <border>
      <left style="thin">
        <color theme="5" tint="0.39997558519241921"/>
      </left>
      <right style="medium">
        <color theme="5" tint="0.39997558519241921"/>
      </right>
      <top style="medium">
        <color theme="5" tint="0.39997558519241921"/>
      </top>
      <bottom style="thin">
        <color theme="5" tint="0.39997558519241921"/>
      </bottom>
      <diagonal/>
    </border>
    <border>
      <left style="medium">
        <color theme="5" tint="0.39997558519241921"/>
      </left>
      <right style="thin">
        <color theme="5" tint="0.39997558519241921"/>
      </right>
      <top style="thin">
        <color theme="5" tint="0.39997558519241921"/>
      </top>
      <bottom style="medium">
        <color theme="5" tint="0.39997558519241921"/>
      </bottom>
      <diagonal/>
    </border>
    <border>
      <left style="thin">
        <color theme="5" tint="0.39997558519241921"/>
      </left>
      <right style="thin">
        <color theme="5" tint="0.39997558519241921"/>
      </right>
      <top style="thin">
        <color theme="5" tint="0.39997558519241921"/>
      </top>
      <bottom style="medium">
        <color theme="5" tint="0.39997558519241921"/>
      </bottom>
      <diagonal/>
    </border>
    <border>
      <left style="thin">
        <color theme="5" tint="0.39997558519241921"/>
      </left>
      <right style="medium">
        <color theme="5" tint="0.39997558519241921"/>
      </right>
      <top style="thin">
        <color theme="5" tint="0.39997558519241921"/>
      </top>
      <bottom style="medium">
        <color theme="5" tint="0.39997558519241921"/>
      </bottom>
      <diagonal/>
    </border>
    <border>
      <left style="thin">
        <color theme="5" tint="0.39997558519241921"/>
      </left>
      <right/>
      <top style="thin">
        <color theme="5" tint="0.39997558519241921"/>
      </top>
      <bottom style="thin">
        <color theme="5" tint="0.39997558519241921"/>
      </bottom>
      <diagonal/>
    </border>
    <border>
      <left style="medium">
        <color theme="9"/>
      </left>
      <right style="thin">
        <color theme="0" tint="-0.34998626667073579"/>
      </right>
      <top style="thin">
        <color theme="0" tint="-0.34998626667073579"/>
      </top>
      <bottom/>
      <diagonal/>
    </border>
    <border>
      <left style="medium">
        <color theme="9"/>
      </left>
      <right style="medium">
        <color theme="9"/>
      </right>
      <top style="thin">
        <color theme="0" tint="-0.34998626667073579"/>
      </top>
      <bottom/>
      <diagonal/>
    </border>
    <border>
      <left/>
      <right/>
      <top style="medium">
        <color theme="5" tint="0.39997558519241921"/>
      </top>
      <bottom/>
      <diagonal/>
    </border>
    <border>
      <left/>
      <right style="medium">
        <color theme="5" tint="0.39997558519241921"/>
      </right>
      <top style="medium">
        <color theme="5" tint="0.39997558519241921"/>
      </top>
      <bottom/>
      <diagonal/>
    </border>
    <border>
      <left/>
      <right style="medium">
        <color theme="5" tint="0.39997558519241921"/>
      </right>
      <top/>
      <bottom/>
      <diagonal/>
    </border>
    <border>
      <left/>
      <right style="thin">
        <color theme="5" tint="0.39997558519241921"/>
      </right>
      <top style="thin">
        <color theme="5" tint="0.39997558519241921"/>
      </top>
      <bottom style="thin">
        <color theme="5" tint="0.39997558519241921"/>
      </bottom>
      <diagonal/>
    </border>
    <border>
      <left/>
      <right/>
      <top style="thin">
        <color theme="9"/>
      </top>
      <bottom/>
      <diagonal/>
    </border>
    <border>
      <left/>
      <right style="medium">
        <color theme="5" tint="0.39997558519241921"/>
      </right>
      <top style="thin">
        <color theme="9"/>
      </top>
      <bottom/>
      <diagonal/>
    </border>
    <border>
      <left/>
      <right style="thin">
        <color theme="9"/>
      </right>
      <top style="thin">
        <color theme="9"/>
      </top>
      <bottom style="thin">
        <color theme="9"/>
      </bottom>
      <diagonal/>
    </border>
    <border>
      <left/>
      <right style="medium">
        <color theme="9"/>
      </right>
      <top style="thin">
        <color theme="5" tint="0.39997558519241921"/>
      </top>
      <bottom style="thin">
        <color theme="5" tint="0.39997558519241921"/>
      </bottom>
      <diagonal/>
    </border>
    <border>
      <left style="thin">
        <color theme="5" tint="0.39997558519241921"/>
      </left>
      <right style="thin">
        <color theme="5" tint="0.39997558519241921"/>
      </right>
      <top style="medium">
        <color theme="9"/>
      </top>
      <bottom style="thin">
        <color theme="5" tint="0.39997558519241921"/>
      </bottom>
      <diagonal/>
    </border>
    <border>
      <left style="thin">
        <color theme="5" tint="0.39997558519241921"/>
      </left>
      <right style="medium">
        <color theme="9"/>
      </right>
      <top style="medium">
        <color theme="9"/>
      </top>
      <bottom style="thin">
        <color theme="5" tint="0.39997558519241921"/>
      </bottom>
      <diagonal/>
    </border>
    <border>
      <left style="thin">
        <color theme="5" tint="0.39997558519241921"/>
      </left>
      <right style="medium">
        <color theme="9"/>
      </right>
      <top style="thin">
        <color theme="5" tint="0.39997558519241921"/>
      </top>
      <bottom style="thin">
        <color theme="5" tint="0.39997558519241921"/>
      </bottom>
      <diagonal/>
    </border>
    <border>
      <left/>
      <right style="thin">
        <color theme="5" tint="0.39997558519241921"/>
      </right>
      <top style="medium">
        <color theme="9"/>
      </top>
      <bottom style="thin">
        <color theme="5" tint="0.39997558519241921"/>
      </bottom>
      <diagonal/>
    </border>
    <border>
      <left/>
      <right style="thin">
        <color theme="9"/>
      </right>
      <top/>
      <bottom style="thin">
        <color theme="9"/>
      </bottom>
      <diagonal/>
    </border>
    <border>
      <left/>
      <right style="medium">
        <color theme="9"/>
      </right>
      <top style="thin">
        <color theme="9"/>
      </top>
      <bottom style="medium">
        <color theme="9"/>
      </bottom>
      <diagonal/>
    </border>
    <border>
      <left style="medium">
        <color theme="9"/>
      </left>
      <right style="medium">
        <color theme="9"/>
      </right>
      <top/>
      <bottom style="thin">
        <color theme="9"/>
      </bottom>
      <diagonal/>
    </border>
    <border>
      <left/>
      <right style="medium">
        <color theme="9"/>
      </right>
      <top style="thin">
        <color theme="9"/>
      </top>
      <bottom style="thin">
        <color theme="9"/>
      </bottom>
      <diagonal/>
    </border>
    <border>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medium">
        <color theme="9"/>
      </right>
      <top style="thin">
        <color theme="5" tint="0.39997558519241921"/>
      </top>
      <bottom/>
      <diagonal/>
    </border>
    <border>
      <left style="medium">
        <color theme="5"/>
      </left>
      <right style="medium">
        <color theme="9"/>
      </right>
      <top style="medium">
        <color theme="5"/>
      </top>
      <bottom/>
      <diagonal/>
    </border>
    <border>
      <left/>
      <right style="medium">
        <color theme="9"/>
      </right>
      <top style="medium">
        <color theme="5"/>
      </top>
      <bottom style="thin">
        <color theme="5" tint="0.39997558519241921"/>
      </bottom>
      <diagonal/>
    </border>
    <border>
      <left/>
      <right style="thin">
        <color theme="9"/>
      </right>
      <top style="medium">
        <color theme="5"/>
      </top>
      <bottom style="thin">
        <color theme="9"/>
      </bottom>
      <diagonal/>
    </border>
    <border>
      <left style="thin">
        <color theme="5" tint="0.39997558519241921"/>
      </left>
      <right style="thin">
        <color theme="5" tint="0.39997558519241921"/>
      </right>
      <top style="medium">
        <color theme="5"/>
      </top>
      <bottom style="thin">
        <color theme="5" tint="0.39997558519241921"/>
      </bottom>
      <diagonal/>
    </border>
    <border>
      <left style="thin">
        <color theme="5" tint="0.39997558519241921"/>
      </left>
      <right style="medium">
        <color theme="5"/>
      </right>
      <top style="medium">
        <color theme="5"/>
      </top>
      <bottom style="thin">
        <color theme="5" tint="0.39997558519241921"/>
      </bottom>
      <diagonal/>
    </border>
    <border>
      <left style="medium">
        <color theme="5"/>
      </left>
      <right style="medium">
        <color theme="9"/>
      </right>
      <top/>
      <bottom/>
      <diagonal/>
    </border>
    <border>
      <left style="thin">
        <color theme="5" tint="0.39997558519241921"/>
      </left>
      <right style="medium">
        <color theme="5"/>
      </right>
      <top style="thin">
        <color theme="5" tint="0.39997558519241921"/>
      </top>
      <bottom style="thin">
        <color theme="5" tint="0.39997558519241921"/>
      </bottom>
      <diagonal/>
    </border>
    <border>
      <left style="medium">
        <color theme="5"/>
      </left>
      <right style="medium">
        <color theme="9"/>
      </right>
      <top/>
      <bottom style="medium">
        <color theme="5"/>
      </bottom>
      <diagonal/>
    </border>
    <border>
      <left/>
      <right style="medium">
        <color theme="9"/>
      </right>
      <top style="thin">
        <color theme="5" tint="0.39997558519241921"/>
      </top>
      <bottom style="medium">
        <color theme="5"/>
      </bottom>
      <diagonal/>
    </border>
    <border>
      <left/>
      <right style="thin">
        <color theme="9"/>
      </right>
      <top style="thin">
        <color theme="9"/>
      </top>
      <bottom style="medium">
        <color theme="5"/>
      </bottom>
      <diagonal/>
    </border>
    <border>
      <left style="thin">
        <color theme="5" tint="0.39997558519241921"/>
      </left>
      <right style="thin">
        <color theme="5" tint="0.39997558519241921"/>
      </right>
      <top style="thin">
        <color theme="5" tint="0.39997558519241921"/>
      </top>
      <bottom style="medium">
        <color theme="5"/>
      </bottom>
      <diagonal/>
    </border>
    <border>
      <left style="thin">
        <color theme="5" tint="0.39997558519241921"/>
      </left>
      <right style="medium">
        <color theme="5"/>
      </right>
      <top style="thin">
        <color theme="5" tint="0.39997558519241921"/>
      </top>
      <bottom style="medium">
        <color theme="5"/>
      </bottom>
      <diagonal/>
    </border>
  </borders>
  <cellStyleXfs count="2">
    <xf numFmtId="0" fontId="0" fillId="0" borderId="0"/>
    <xf numFmtId="0" fontId="22" fillId="0" borderId="0"/>
  </cellStyleXfs>
  <cellXfs count="226">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1" fontId="3" fillId="7" borderId="21" xfId="0" applyNumberFormat="1" applyFont="1" applyFill="1" applyBorder="1" applyAlignment="1" applyProtection="1">
      <alignment horizontal="right" vertical="center" wrapText="1"/>
    </xf>
    <xf numFmtId="0" fontId="9" fillId="0" borderId="19"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1" xfId="0" applyFont="1" applyFill="1" applyBorder="1" applyAlignment="1" applyProtection="1">
      <alignment horizontal="center" vertical="center"/>
      <protection locked="0"/>
    </xf>
    <xf numFmtId="0" fontId="2" fillId="5" borderId="33" xfId="0" applyFont="1" applyFill="1" applyBorder="1" applyAlignment="1">
      <alignment horizontal="center" vertical="center"/>
    </xf>
    <xf numFmtId="0" fontId="2" fillId="5" borderId="35" xfId="0" applyFont="1" applyFill="1" applyBorder="1" applyAlignment="1">
      <alignment horizontal="center" vertical="center"/>
    </xf>
    <xf numFmtId="0" fontId="2" fillId="0" borderId="26" xfId="0" applyFont="1" applyBorder="1" applyAlignment="1">
      <alignment vertical="center" wrapText="1"/>
    </xf>
    <xf numFmtId="0" fontId="2" fillId="0" borderId="33" xfId="0" applyFont="1" applyBorder="1" applyAlignment="1">
      <alignment vertical="center"/>
    </xf>
    <xf numFmtId="0" fontId="2" fillId="0" borderId="33" xfId="0" applyFont="1" applyBorder="1" applyAlignment="1">
      <alignment horizontal="center" vertical="center"/>
    </xf>
    <xf numFmtId="0" fontId="2" fillId="5" borderId="33" xfId="0" applyFont="1" applyFill="1" applyBorder="1" applyAlignment="1">
      <alignment vertical="center" wrapText="1"/>
    </xf>
    <xf numFmtId="0" fontId="14" fillId="5" borderId="0" xfId="0" applyFont="1" applyFill="1" applyAlignment="1">
      <alignment horizontal="center" vertical="center"/>
    </xf>
    <xf numFmtId="0" fontId="14" fillId="5" borderId="37" xfId="0" applyFont="1" applyFill="1" applyBorder="1" applyAlignment="1">
      <alignment horizontal="center" vertical="center"/>
    </xf>
    <xf numFmtId="0" fontId="14" fillId="5" borderId="0" xfId="0" applyFont="1" applyFill="1" applyBorder="1" applyAlignment="1">
      <alignment horizontal="center" vertical="center"/>
    </xf>
    <xf numFmtId="0" fontId="2" fillId="5" borderId="32" xfId="0" applyFont="1" applyFill="1" applyBorder="1" applyAlignment="1" applyProtection="1">
      <alignment horizontal="center" vertical="center"/>
      <protection locked="0"/>
    </xf>
    <xf numFmtId="0" fontId="2" fillId="5" borderId="34"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41" xfId="0" applyBorder="1" applyAlignment="1">
      <alignment horizontal="center"/>
    </xf>
    <xf numFmtId="0" fontId="0" fillId="12" borderId="42" xfId="0" applyFill="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43"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0" fontId="19" fillId="15" borderId="45" xfId="0" applyFont="1" applyFill="1" applyBorder="1" applyAlignment="1">
      <alignment horizontal="left" wrapText="1"/>
    </xf>
    <xf numFmtId="0" fontId="19" fillId="15" borderId="46" xfId="0" applyFont="1" applyFill="1" applyBorder="1" applyAlignment="1">
      <alignment horizontal="left" wrapText="1"/>
    </xf>
    <xf numFmtId="0" fontId="19" fillId="15" borderId="47" xfId="0" applyFont="1" applyFill="1" applyBorder="1" applyAlignment="1">
      <alignment horizontal="left" wrapText="1"/>
    </xf>
    <xf numFmtId="0" fontId="13" fillId="10" borderId="50" xfId="0" applyFont="1" applyFill="1" applyBorder="1" applyAlignment="1">
      <alignment vertical="center" wrapText="1"/>
    </xf>
    <xf numFmtId="0" fontId="11" fillId="11" borderId="49" xfId="0" applyFont="1" applyFill="1" applyBorder="1" applyAlignment="1">
      <alignment vertical="center"/>
    </xf>
    <xf numFmtId="0" fontId="11" fillId="11" borderId="53" xfId="0" applyFont="1" applyFill="1" applyBorder="1" applyAlignment="1">
      <alignment vertical="center"/>
    </xf>
    <xf numFmtId="0" fontId="5" fillId="10" borderId="50" xfId="0" applyFont="1" applyFill="1" applyBorder="1" applyAlignment="1">
      <alignment vertical="center" wrapText="1"/>
    </xf>
    <xf numFmtId="0" fontId="5" fillId="11" borderId="52" xfId="0" applyFont="1" applyFill="1" applyBorder="1" applyAlignment="1">
      <alignment vertical="center" wrapText="1"/>
    </xf>
    <xf numFmtId="0" fontId="0" fillId="0" borderId="54" xfId="0" applyBorder="1"/>
    <xf numFmtId="0" fontId="0" fillId="0" borderId="54" xfId="0" pivotButton="1" applyBorder="1"/>
    <xf numFmtId="0" fontId="0" fillId="0" borderId="54" xfId="0" applyNumberFormat="1" applyBorder="1" applyAlignment="1">
      <alignment horizontal="center"/>
    </xf>
    <xf numFmtId="1" fontId="3" fillId="0" borderId="17" xfId="0" applyNumberFormat="1" applyFont="1" applyBorder="1" applyAlignment="1" applyProtection="1">
      <alignment horizontal="center" vertical="center"/>
      <protection locked="0"/>
    </xf>
    <xf numFmtId="165" fontId="3" fillId="0" borderId="0" xfId="0" applyNumberFormat="1" applyFont="1" applyBorder="1" applyAlignment="1" applyProtection="1">
      <alignment horizontal="center" vertical="center"/>
      <protection locked="0"/>
    </xf>
    <xf numFmtId="0" fontId="20" fillId="0" borderId="0" xfId="0" applyFont="1" applyAlignment="1">
      <alignment vertical="center"/>
    </xf>
    <xf numFmtId="1" fontId="20" fillId="0" borderId="0" xfId="0" applyNumberFormat="1" applyFont="1" applyAlignment="1">
      <alignment vertical="center"/>
    </xf>
    <xf numFmtId="164" fontId="20" fillId="0" borderId="0" xfId="0" applyNumberFormat="1" applyFont="1" applyAlignment="1">
      <alignment vertical="center"/>
    </xf>
    <xf numFmtId="0" fontId="20" fillId="5" borderId="0" xfId="0" applyFont="1" applyFill="1" applyBorder="1" applyAlignment="1">
      <alignment vertical="center"/>
    </xf>
    <xf numFmtId="0" fontId="9" fillId="0" borderId="55" xfId="0" applyNumberFormat="1" applyFont="1" applyBorder="1" applyAlignment="1" applyProtection="1">
      <alignment horizontal="center" vertical="center"/>
      <protection locked="0"/>
    </xf>
    <xf numFmtId="0" fontId="2" fillId="5" borderId="17" xfId="0" applyFont="1" applyFill="1" applyBorder="1" applyAlignment="1" applyProtection="1">
      <alignment horizontal="center" vertical="center"/>
      <protection locked="0"/>
    </xf>
    <xf numFmtId="1" fontId="3" fillId="9" borderId="26" xfId="0" applyNumberFormat="1" applyFont="1" applyFill="1" applyBorder="1" applyAlignment="1" applyProtection="1">
      <alignment horizontal="center" vertical="top"/>
      <protection locked="0"/>
    </xf>
    <xf numFmtId="1" fontId="3" fillId="9" borderId="56" xfId="0" applyNumberFormat="1" applyFont="1" applyFill="1" applyBorder="1" applyAlignment="1" applyProtection="1">
      <alignment horizontal="center" vertical="top"/>
      <protection locked="0"/>
    </xf>
    <xf numFmtId="165" fontId="3" fillId="0" borderId="17" xfId="0" applyNumberFormat="1" applyFont="1" applyBorder="1" applyAlignment="1" applyProtection="1">
      <alignment horizontal="center" vertical="center"/>
      <protection locked="0"/>
    </xf>
    <xf numFmtId="165" fontId="3" fillId="0" borderId="23" xfId="0" applyNumberFormat="1" applyFont="1" applyBorder="1" applyAlignment="1" applyProtection="1">
      <alignment horizontal="center" vertical="center"/>
      <protection locked="0"/>
    </xf>
    <xf numFmtId="0" fontId="21" fillId="11" borderId="29" xfId="0" applyFont="1" applyFill="1" applyBorder="1" applyAlignment="1">
      <alignment vertical="center" wrapText="1"/>
    </xf>
    <xf numFmtId="1" fontId="3" fillId="9" borderId="22" xfId="0" applyNumberFormat="1" applyFont="1" applyFill="1" applyBorder="1" applyAlignment="1" applyProtection="1">
      <alignment horizontal="center" vertical="top"/>
      <protection locked="0"/>
    </xf>
    <xf numFmtId="1" fontId="3" fillId="0" borderId="23" xfId="0" applyNumberFormat="1" applyFont="1" applyBorder="1" applyAlignment="1" applyProtection="1">
      <alignment horizontal="center" vertical="center"/>
      <protection locked="0"/>
    </xf>
    <xf numFmtId="0" fontId="12" fillId="11" borderId="60" xfId="0" applyFont="1" applyFill="1" applyBorder="1" applyAlignment="1">
      <alignment vertical="center" wrapText="1"/>
    </xf>
    <xf numFmtId="16" fontId="11" fillId="11" borderId="61" xfId="0" applyNumberFormat="1" applyFont="1" applyFill="1" applyBorder="1" applyAlignment="1">
      <alignment horizontal="center" vertical="center"/>
    </xf>
    <xf numFmtId="1" fontId="11" fillId="11" borderId="61" xfId="0" applyNumberFormat="1" applyFont="1" applyFill="1" applyBorder="1" applyAlignment="1">
      <alignment horizontal="center" vertical="center"/>
    </xf>
    <xf numFmtId="1" fontId="11" fillId="11" borderId="62" xfId="0" applyNumberFormat="1" applyFont="1" applyFill="1" applyBorder="1" applyAlignment="1">
      <alignment horizontal="center" vertical="center"/>
    </xf>
    <xf numFmtId="0" fontId="9" fillId="9" borderId="63" xfId="0" applyFont="1" applyFill="1" applyBorder="1" applyAlignment="1" applyProtection="1">
      <alignment horizontal="center" vertical="center"/>
      <protection locked="0"/>
    </xf>
    <xf numFmtId="0" fontId="9" fillId="7" borderId="63" xfId="0" applyFont="1" applyFill="1" applyBorder="1" applyAlignment="1" applyProtection="1">
      <alignment horizontal="center" vertical="center"/>
      <protection locked="0"/>
    </xf>
    <xf numFmtId="1" fontId="9" fillId="4" borderId="63" xfId="0" applyNumberFormat="1" applyFont="1" applyFill="1" applyBorder="1" applyAlignment="1" applyProtection="1">
      <alignment horizontal="center" vertical="center"/>
      <protection locked="0"/>
    </xf>
    <xf numFmtId="1" fontId="9" fillId="4" borderId="68" xfId="0" applyNumberFormat="1" applyFont="1" applyFill="1" applyBorder="1" applyAlignment="1" applyProtection="1">
      <alignment horizontal="center" vertical="center"/>
      <protection locked="0"/>
    </xf>
    <xf numFmtId="1" fontId="9" fillId="4" borderId="69" xfId="0" applyNumberFormat="1" applyFont="1" applyFill="1" applyBorder="1" applyAlignment="1" applyProtection="1">
      <alignment horizontal="center" vertical="center"/>
      <protection locked="0"/>
    </xf>
    <xf numFmtId="0" fontId="12" fillId="11" borderId="60" xfId="0" applyFont="1" applyFill="1" applyBorder="1" applyAlignment="1">
      <alignment horizontal="left" vertical="center" wrapText="1"/>
    </xf>
    <xf numFmtId="0" fontId="4" fillId="0" borderId="63" xfId="0" applyFont="1" applyBorder="1" applyAlignment="1">
      <alignment horizontal="left" vertical="center" wrapText="1"/>
    </xf>
    <xf numFmtId="0" fontId="15" fillId="0" borderId="63" xfId="0" applyFont="1" applyBorder="1" applyAlignment="1">
      <alignment horizontal="left" vertical="center" wrapText="1"/>
    </xf>
    <xf numFmtId="0" fontId="9" fillId="9" borderId="70" xfId="0" applyFont="1" applyFill="1" applyBorder="1" applyAlignment="1" applyProtection="1">
      <alignment horizontal="center" vertical="center"/>
      <protection locked="0"/>
    </xf>
    <xf numFmtId="1" fontId="9" fillId="4" borderId="64" xfId="0" applyNumberFormat="1" applyFont="1" applyFill="1" applyBorder="1" applyAlignment="1" applyProtection="1">
      <alignment horizontal="center" vertical="center"/>
      <protection locked="0"/>
    </xf>
    <xf numFmtId="1" fontId="9" fillId="4" borderId="65" xfId="0" applyNumberFormat="1" applyFont="1" applyFill="1" applyBorder="1" applyAlignment="1" applyProtection="1">
      <alignment horizontal="center" vertical="center"/>
      <protection locked="0"/>
    </xf>
    <xf numFmtId="1" fontId="9" fillId="4" borderId="66" xfId="0" applyNumberFormat="1" applyFont="1" applyFill="1" applyBorder="1" applyAlignment="1" applyProtection="1">
      <alignment horizontal="center" vertical="center"/>
      <protection locked="0"/>
    </xf>
    <xf numFmtId="1" fontId="9" fillId="4" borderId="67" xfId="0" applyNumberFormat="1" applyFont="1" applyFill="1" applyBorder="1" applyAlignment="1" applyProtection="1">
      <alignment horizontal="center" vertical="center"/>
      <protection locked="0"/>
    </xf>
    <xf numFmtId="0" fontId="9" fillId="7" borderId="70" xfId="0" applyFont="1" applyFill="1" applyBorder="1" applyAlignment="1" applyProtection="1">
      <alignment horizontal="center" vertical="center"/>
      <protection locked="0"/>
    </xf>
    <xf numFmtId="0" fontId="11" fillId="11" borderId="71" xfId="0" applyFont="1" applyFill="1" applyBorder="1" applyAlignment="1">
      <alignment vertical="center" textRotation="135"/>
    </xf>
    <xf numFmtId="0" fontId="11" fillId="11" borderId="49" xfId="0" applyFont="1" applyFill="1" applyBorder="1" applyAlignment="1">
      <alignment vertical="center" textRotation="135"/>
    </xf>
    <xf numFmtId="0" fontId="14" fillId="5" borderId="0" xfId="0" applyFont="1" applyFill="1" applyBorder="1" applyAlignment="1" applyProtection="1">
      <alignment horizontal="center" vertical="center"/>
      <protection locked="0"/>
    </xf>
    <xf numFmtId="0" fontId="11" fillId="11" borderId="72" xfId="0" applyFont="1" applyFill="1" applyBorder="1" applyAlignment="1">
      <alignment vertical="center" wrapText="1"/>
    </xf>
    <xf numFmtId="0" fontId="2" fillId="5" borderId="23" xfId="0" applyFont="1" applyFill="1" applyBorder="1" applyAlignment="1" applyProtection="1">
      <alignment horizontal="center" vertical="center"/>
      <protection locked="0"/>
    </xf>
    <xf numFmtId="0" fontId="14" fillId="5" borderId="73" xfId="0" applyFont="1" applyFill="1" applyBorder="1" applyAlignment="1" applyProtection="1">
      <alignment horizontal="center" vertical="center"/>
      <protection locked="0"/>
    </xf>
    <xf numFmtId="0" fontId="14" fillId="5" borderId="74" xfId="0" applyFont="1" applyFill="1" applyBorder="1" applyAlignment="1" applyProtection="1">
      <alignment horizontal="center" vertical="center"/>
      <protection locked="0"/>
    </xf>
    <xf numFmtId="0" fontId="14" fillId="5" borderId="75" xfId="0" applyFont="1" applyFill="1" applyBorder="1" applyAlignment="1" applyProtection="1">
      <alignment horizontal="center" vertical="center"/>
      <protection locked="0"/>
    </xf>
    <xf numFmtId="0" fontId="2" fillId="5" borderId="75" xfId="0" applyFont="1" applyFill="1" applyBorder="1" applyAlignment="1" applyProtection="1">
      <alignment horizontal="center" vertical="center"/>
      <protection locked="0"/>
    </xf>
    <xf numFmtId="0" fontId="5" fillId="10" borderId="50" xfId="0" applyFont="1" applyFill="1" applyBorder="1" applyAlignment="1">
      <alignment horizontal="center" vertical="center" wrapText="1"/>
    </xf>
    <xf numFmtId="0" fontId="5" fillId="10" borderId="51" xfId="0" applyFont="1" applyFill="1" applyBorder="1" applyAlignment="1">
      <alignment horizontal="center" vertical="center" wrapText="1"/>
    </xf>
    <xf numFmtId="0" fontId="24" fillId="0" borderId="57" xfId="0" applyFont="1" applyBorder="1" applyAlignment="1">
      <alignment horizontal="left"/>
    </xf>
    <xf numFmtId="1" fontId="2" fillId="5" borderId="0" xfId="0" applyNumberFormat="1" applyFont="1" applyFill="1" applyBorder="1" applyAlignment="1" applyProtection="1">
      <alignment horizontal="center" vertical="center"/>
      <protection locked="0"/>
    </xf>
    <xf numFmtId="0" fontId="15" fillId="0" borderId="76" xfId="0" applyFont="1" applyBorder="1" applyAlignment="1">
      <alignment vertical="center" wrapText="1"/>
    </xf>
    <xf numFmtId="0" fontId="4" fillId="0" borderId="76" xfId="0" applyFont="1" applyBorder="1" applyAlignment="1">
      <alignment vertical="center" wrapText="1"/>
    </xf>
    <xf numFmtId="0" fontId="2" fillId="5" borderId="77" xfId="0" applyFont="1" applyFill="1" applyBorder="1" applyAlignment="1" applyProtection="1">
      <alignment horizontal="center" vertical="center"/>
      <protection locked="0"/>
    </xf>
    <xf numFmtId="1" fontId="2" fillId="5" borderId="78" xfId="0" applyNumberFormat="1" applyFont="1" applyFill="1" applyBorder="1" applyAlignment="1" applyProtection="1">
      <alignment horizontal="center" vertical="center"/>
      <protection locked="0"/>
    </xf>
    <xf numFmtId="1" fontId="2" fillId="5" borderId="17" xfId="0" applyNumberFormat="1" applyFont="1" applyFill="1" applyBorder="1" applyAlignment="1" applyProtection="1">
      <alignment horizontal="center" vertical="center"/>
      <protection locked="0"/>
    </xf>
    <xf numFmtId="0" fontId="9" fillId="9" borderId="79" xfId="0" applyFont="1" applyFill="1" applyBorder="1" applyAlignment="1" applyProtection="1">
      <alignment horizontal="center" vertical="center"/>
      <protection locked="0"/>
    </xf>
    <xf numFmtId="0" fontId="4" fillId="0" borderId="80" xfId="0" applyFont="1" applyBorder="1" applyAlignment="1">
      <alignment vertical="center" wrapText="1"/>
    </xf>
    <xf numFmtId="1" fontId="9" fillId="4" borderId="83" xfId="0" applyNumberFormat="1" applyFont="1" applyFill="1" applyBorder="1" applyAlignment="1" applyProtection="1">
      <alignment horizontal="center" vertical="center"/>
      <protection locked="0"/>
    </xf>
    <xf numFmtId="0" fontId="4" fillId="0" borderId="84" xfId="0" applyFont="1" applyBorder="1" applyAlignment="1">
      <alignment vertical="center" wrapText="1"/>
    </xf>
    <xf numFmtId="0" fontId="9" fillId="9" borderId="81" xfId="0" applyFont="1" applyFill="1" applyBorder="1" applyAlignment="1" applyProtection="1">
      <alignment horizontal="center" vertical="center"/>
      <protection locked="0"/>
    </xf>
    <xf numFmtId="1" fontId="9" fillId="4" borderId="81" xfId="0" applyNumberFormat="1" applyFont="1" applyFill="1" applyBorder="1" applyAlignment="1" applyProtection="1">
      <alignment horizontal="center" vertical="center"/>
    </xf>
    <xf numFmtId="1" fontId="9" fillId="4" borderId="82" xfId="0" applyNumberFormat="1" applyFont="1" applyFill="1" applyBorder="1" applyAlignment="1" applyProtection="1">
      <alignment horizontal="center" vertical="center"/>
    </xf>
    <xf numFmtId="0" fontId="2" fillId="5" borderId="79" xfId="0" applyFont="1" applyFill="1" applyBorder="1" applyAlignment="1" applyProtection="1">
      <alignment horizontal="center" vertical="center"/>
      <protection locked="0"/>
    </xf>
    <xf numFmtId="0" fontId="2" fillId="5" borderId="85" xfId="0" applyFont="1" applyFill="1" applyBorder="1" applyAlignment="1" applyProtection="1">
      <alignment horizontal="center" vertical="center"/>
      <protection locked="0"/>
    </xf>
    <xf numFmtId="1" fontId="10" fillId="6" borderId="86" xfId="0" applyNumberFormat="1" applyFont="1" applyFill="1" applyBorder="1" applyAlignment="1" applyProtection="1">
      <alignment horizontal="center" vertical="center"/>
    </xf>
    <xf numFmtId="0" fontId="9" fillId="3" borderId="25" xfId="0" applyFont="1" applyFill="1" applyBorder="1" applyAlignment="1">
      <alignment horizontal="center" vertical="center" wrapText="1"/>
    </xf>
    <xf numFmtId="1" fontId="9" fillId="0" borderId="87" xfId="0" applyNumberFormat="1" applyFont="1" applyBorder="1" applyAlignment="1" applyProtection="1">
      <alignment horizontal="center" vertical="center"/>
      <protection locked="0"/>
    </xf>
    <xf numFmtId="0" fontId="17" fillId="14" borderId="44" xfId="0" applyFont="1" applyFill="1" applyBorder="1" applyAlignment="1">
      <alignment horizontal="center"/>
    </xf>
    <xf numFmtId="0" fontId="18" fillId="14" borderId="44" xfId="0" applyFont="1" applyFill="1" applyBorder="1" applyAlignment="1">
      <alignment horizontal="center"/>
    </xf>
    <xf numFmtId="0" fontId="25" fillId="5" borderId="24" xfId="0" applyFont="1" applyFill="1" applyBorder="1" applyAlignment="1">
      <alignment horizontal="center" vertical="center" textRotation="90" wrapText="1"/>
    </xf>
    <xf numFmtId="0" fontId="25" fillId="5" borderId="25" xfId="0" applyFont="1" applyFill="1" applyBorder="1" applyAlignment="1">
      <alignment horizontal="center" vertical="center" textRotation="90" wrapText="1"/>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 fontId="3" fillId="5" borderId="26" xfId="0" applyNumberFormat="1" applyFont="1" applyFill="1" applyBorder="1" applyAlignment="1" applyProtection="1">
      <alignment horizontal="center" vertical="center" wrapText="1"/>
    </xf>
    <xf numFmtId="1" fontId="3" fillId="5" borderId="33" xfId="0" applyNumberFormat="1" applyFont="1" applyFill="1" applyBorder="1" applyAlignment="1" applyProtection="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1" fontId="4" fillId="5" borderId="17" xfId="0" applyNumberFormat="1" applyFont="1" applyFill="1" applyBorder="1" applyAlignment="1" applyProtection="1">
      <alignment horizontal="center" vertical="center"/>
      <protection locked="0"/>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1" fontId="4" fillId="5" borderId="17" xfId="0" applyNumberFormat="1" applyFont="1" applyFill="1" applyBorder="1" applyAlignment="1" applyProtection="1">
      <alignment horizontal="center" vertical="center" wrapText="1"/>
      <protection locked="0"/>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1" fontId="3" fillId="2" borderId="33" xfId="0" applyNumberFormat="1" applyFont="1" applyFill="1" applyBorder="1" applyAlignment="1" applyProtection="1">
      <alignment horizontal="center" vertical="center"/>
    </xf>
    <xf numFmtId="1" fontId="3" fillId="2" borderId="35" xfId="0" applyNumberFormat="1" applyFont="1" applyFill="1" applyBorder="1" applyAlignment="1" applyProtection="1">
      <alignment horizontal="center" vertical="center"/>
    </xf>
    <xf numFmtId="0" fontId="23" fillId="0" borderId="25" xfId="0" applyFont="1" applyBorder="1" applyAlignment="1">
      <alignment horizontal="center" vertical="top" wrapText="1"/>
    </xf>
    <xf numFmtId="0" fontId="23" fillId="0" borderId="22" xfId="0" applyFont="1" applyBorder="1" applyAlignment="1">
      <alignment horizontal="center"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1" fillId="11" borderId="38" xfId="0" applyFont="1" applyFill="1" applyBorder="1" applyAlignment="1">
      <alignment horizontal="center" vertical="center" wrapText="1"/>
    </xf>
    <xf numFmtId="0" fontId="11" fillId="11" borderId="27" xfId="0" applyFont="1" applyFill="1" applyBorder="1" applyAlignment="1">
      <alignment horizontal="center" vertical="center" wrapText="1"/>
    </xf>
    <xf numFmtId="164" fontId="3" fillId="7" borderId="14" xfId="0" applyNumberFormat="1" applyFont="1" applyFill="1" applyBorder="1" applyAlignment="1" applyProtection="1">
      <alignment horizontal="right" vertical="center"/>
    </xf>
    <xf numFmtId="0" fontId="9" fillId="3" borderId="24"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11" fillId="11" borderId="24" xfId="0" applyFont="1" applyFill="1" applyBorder="1" applyAlignment="1">
      <alignment horizontal="center" vertical="center" wrapText="1"/>
    </xf>
    <xf numFmtId="0" fontId="11" fillId="11" borderId="25" xfId="0" applyFont="1" applyFill="1" applyBorder="1" applyAlignment="1">
      <alignment horizontal="center" vertical="center" wrapText="1"/>
    </xf>
    <xf numFmtId="164" fontId="3" fillId="7" borderId="9" xfId="0" applyNumberFormat="1" applyFont="1" applyFill="1" applyBorder="1" applyAlignment="1" applyProtection="1">
      <alignment horizontal="right" vertical="center"/>
    </xf>
    <xf numFmtId="0" fontId="9" fillId="5" borderId="33" xfId="0" applyFont="1" applyFill="1" applyBorder="1" applyAlignment="1">
      <alignment horizontal="center" wrapText="1"/>
    </xf>
    <xf numFmtId="0" fontId="2" fillId="9" borderId="36" xfId="0" applyFont="1" applyFill="1" applyBorder="1" applyAlignment="1">
      <alignment horizontal="center" vertical="center" wrapText="1"/>
    </xf>
    <xf numFmtId="0" fontId="2" fillId="9" borderId="36" xfId="0" applyFont="1" applyFill="1" applyBorder="1" applyAlignment="1">
      <alignment horizontal="center" wrapText="1"/>
    </xf>
    <xf numFmtId="0" fontId="9" fillId="5" borderId="26" xfId="0" applyFont="1" applyFill="1" applyBorder="1" applyAlignment="1">
      <alignment horizontal="center" wrapText="1"/>
    </xf>
    <xf numFmtId="0" fontId="9" fillId="9" borderId="36" xfId="0" applyFont="1" applyFill="1" applyBorder="1" applyAlignment="1">
      <alignment horizontal="center" wrapText="1"/>
    </xf>
    <xf numFmtId="0" fontId="9" fillId="3" borderId="58" xfId="0" applyFont="1" applyFill="1" applyBorder="1" applyAlignment="1">
      <alignment horizontal="center" vertical="center" wrapText="1"/>
    </xf>
    <xf numFmtId="0" fontId="9" fillId="3" borderId="59" xfId="0" applyFont="1" applyFill="1" applyBorder="1" applyAlignment="1">
      <alignment horizontal="center" vertical="center" wrapText="1"/>
    </xf>
    <xf numFmtId="0" fontId="11" fillId="11" borderId="52" xfId="0" applyFont="1" applyFill="1" applyBorder="1" applyAlignment="1">
      <alignment horizontal="center" vertical="center" wrapText="1"/>
    </xf>
    <xf numFmtId="0" fontId="2" fillId="9" borderId="48" xfId="0" applyFont="1" applyFill="1" applyBorder="1" applyAlignment="1">
      <alignment horizontal="center" vertical="center" wrapText="1"/>
    </xf>
    <xf numFmtId="0" fontId="11" fillId="11" borderId="39" xfId="0" applyFont="1" applyFill="1" applyBorder="1" applyAlignment="1">
      <alignment horizontal="center" vertical="center" textRotation="135"/>
    </xf>
    <xf numFmtId="0" fontId="11" fillId="11" borderId="40" xfId="0" applyFont="1" applyFill="1" applyBorder="1" applyAlignment="1">
      <alignment horizontal="center" vertical="center" textRotation="135"/>
    </xf>
    <xf numFmtId="0" fontId="11" fillId="11" borderId="28" xfId="0" applyFont="1" applyFill="1" applyBorder="1" applyAlignment="1">
      <alignment horizontal="center" vertical="center" textRotation="135"/>
    </xf>
    <xf numFmtId="0" fontId="11" fillId="11" borderId="30" xfId="0" applyFont="1" applyFill="1" applyBorder="1" applyAlignment="1">
      <alignment horizontal="center" vertical="center" textRotation="135"/>
    </xf>
    <xf numFmtId="0" fontId="4" fillId="0" borderId="25" xfId="0" applyFont="1" applyBorder="1" applyAlignment="1">
      <alignment horizontal="left" vertical="top" wrapText="1"/>
    </xf>
    <xf numFmtId="0" fontId="4" fillId="0" borderId="22" xfId="0" applyFont="1" applyBorder="1" applyAlignment="1">
      <alignment horizontal="left" vertical="top" wrapText="1"/>
    </xf>
    <xf numFmtId="0" fontId="9" fillId="3" borderId="88" xfId="0" applyFont="1" applyFill="1" applyBorder="1" applyAlignment="1">
      <alignment horizontal="center" vertical="center" wrapText="1"/>
    </xf>
    <xf numFmtId="0" fontId="4" fillId="0" borderId="89" xfId="0" applyFont="1" applyBorder="1" applyAlignment="1">
      <alignment vertical="center" wrapText="1"/>
    </xf>
    <xf numFmtId="0" fontId="9" fillId="9" borderId="90" xfId="0" applyFont="1" applyFill="1" applyBorder="1" applyAlignment="1" applyProtection="1">
      <alignment horizontal="center" vertical="center"/>
      <protection locked="0"/>
    </xf>
    <xf numFmtId="1" fontId="9" fillId="4" borderId="90" xfId="0" applyNumberFormat="1" applyFont="1" applyFill="1" applyBorder="1" applyAlignment="1" applyProtection="1">
      <alignment horizontal="center" vertical="center"/>
      <protection locked="0"/>
    </xf>
    <xf numFmtId="1" fontId="9" fillId="4" borderId="91" xfId="0" applyNumberFormat="1" applyFont="1" applyFill="1" applyBorder="1" applyAlignment="1" applyProtection="1">
      <alignment horizontal="center" vertical="center"/>
      <protection locked="0"/>
    </xf>
    <xf numFmtId="0" fontId="9" fillId="5" borderId="92" xfId="0" applyFont="1" applyFill="1" applyBorder="1" applyAlignment="1">
      <alignment horizontal="center" vertical="center" textRotation="90" wrapText="1"/>
    </xf>
    <xf numFmtId="0" fontId="15" fillId="0" borderId="93" xfId="0" applyFont="1" applyBorder="1" applyAlignment="1">
      <alignment vertical="center" wrapText="1"/>
    </xf>
    <xf numFmtId="0" fontId="9" fillId="9" borderId="94" xfId="0" applyFont="1" applyFill="1" applyBorder="1" applyAlignment="1" applyProtection="1">
      <alignment horizontal="center" vertical="center"/>
      <protection locked="0"/>
    </xf>
    <xf numFmtId="1" fontId="26" fillId="3" borderId="95" xfId="0" applyNumberFormat="1" applyFont="1" applyFill="1" applyBorder="1" applyAlignment="1" applyProtection="1">
      <alignment horizontal="center" vertical="center"/>
      <protection locked="0"/>
    </xf>
    <xf numFmtId="1" fontId="9" fillId="4" borderId="95" xfId="0" applyNumberFormat="1" applyFont="1" applyFill="1" applyBorder="1" applyAlignment="1" applyProtection="1">
      <alignment horizontal="center" vertical="center"/>
      <protection locked="0"/>
    </xf>
    <xf numFmtId="1" fontId="9" fillId="4" borderId="96" xfId="0" applyNumberFormat="1" applyFont="1" applyFill="1" applyBorder="1" applyAlignment="1" applyProtection="1">
      <alignment horizontal="center" vertical="center"/>
      <protection locked="0"/>
    </xf>
    <xf numFmtId="0" fontId="9" fillId="5" borderId="97" xfId="0" applyFont="1" applyFill="1" applyBorder="1" applyAlignment="1">
      <alignment horizontal="center" vertical="center" textRotation="90" wrapText="1"/>
    </xf>
    <xf numFmtId="1" fontId="9" fillId="4" borderId="98" xfId="0" applyNumberFormat="1" applyFont="1" applyFill="1" applyBorder="1" applyAlignment="1" applyProtection="1">
      <alignment horizontal="center" vertical="center"/>
      <protection locked="0"/>
    </xf>
    <xf numFmtId="0" fontId="9" fillId="5" borderId="99" xfId="0" applyFont="1" applyFill="1" applyBorder="1" applyAlignment="1">
      <alignment horizontal="center" vertical="center" textRotation="90" wrapText="1"/>
    </xf>
    <xf numFmtId="0" fontId="4" fillId="0" borderId="100" xfId="0" applyFont="1" applyBorder="1" applyAlignment="1">
      <alignment vertical="center" wrapText="1"/>
    </xf>
    <xf numFmtId="0" fontId="9" fillId="9" borderId="101" xfId="0" applyFont="1" applyFill="1" applyBorder="1" applyAlignment="1" applyProtection="1">
      <alignment horizontal="center" vertical="center"/>
      <protection locked="0"/>
    </xf>
    <xf numFmtId="1" fontId="9" fillId="4" borderId="102" xfId="0" applyNumberFormat="1" applyFont="1" applyFill="1" applyBorder="1" applyAlignment="1" applyProtection="1">
      <alignment horizontal="center" vertical="center"/>
      <protection locked="0"/>
    </xf>
    <xf numFmtId="1" fontId="9" fillId="4" borderId="103" xfId="0" applyNumberFormat="1" applyFont="1" applyFill="1" applyBorder="1" applyAlignment="1" applyProtection="1">
      <alignment horizontal="center" vertical="center"/>
      <protection locked="0"/>
    </xf>
    <xf numFmtId="1" fontId="9" fillId="16" borderId="63" xfId="0" applyNumberFormat="1" applyFont="1" applyFill="1" applyBorder="1" applyAlignment="1" applyProtection="1">
      <alignment horizontal="center" vertical="center"/>
      <protection locked="0"/>
    </xf>
    <xf numFmtId="1" fontId="9" fillId="16" borderId="102" xfId="0" applyNumberFormat="1" applyFont="1" applyFill="1" applyBorder="1" applyAlignment="1" applyProtection="1">
      <alignment horizontal="center" vertical="center"/>
      <protection locked="0"/>
    </xf>
  </cellXfs>
  <cellStyles count="2">
    <cellStyle name="Normal" xfId="0" builtinId="0"/>
    <cellStyle name="Normal 2" xfId="1"/>
  </cellStyles>
  <dxfs count="82">
    <dxf>
      <font>
        <color rgb="FF9C0006"/>
      </font>
      <fill>
        <patternFill>
          <bgColor rgb="FFFFC7CE"/>
        </patternFill>
      </fill>
    </dxf>
    <dxf>
      <font>
        <color theme="0"/>
      </font>
      <fill>
        <patternFill>
          <bgColor theme="0"/>
        </patternFill>
      </fill>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0"/>
        <name val="Dayton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theme="6"/>
        </left>
        <right style="thin">
          <color theme="6"/>
        </right>
        <top style="thin">
          <color theme="6"/>
        </top>
        <bottom style="thin">
          <color theme="6"/>
        </bottom>
        <vertical style="thin">
          <color theme="6"/>
        </vertical>
        <horizontal style="thin">
          <color theme="6"/>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r>
              <a:rPr lang="en-US" sz="1800">
                <a:solidFill>
                  <a:srgbClr val="FF0000"/>
                </a:solidFill>
              </a:rPr>
              <a:t>Missed Appointment Tracking Monthly Trends (FMATT)</a:t>
            </a:r>
          </a:p>
        </c:rich>
      </c:tx>
      <c:layout>
        <c:manualLayout>
          <c:xMode val="edge"/>
          <c:yMode val="edge"/>
          <c:x val="0.3347422843845953"/>
          <c:y val="4.2686575982901313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800" b="0" i="0" u="none" strike="noStrike" kern="1200" spc="0" baseline="0">
              <a:solidFill>
                <a:srgbClr val="FF0000"/>
              </a:solidFill>
              <a:latin typeface="+mn-lt"/>
              <a:ea typeface="+mn-ea"/>
              <a:cs typeface="+mn-cs"/>
            </a:defRPr>
          </a:pPr>
          <a:endParaRPr lang="en-US"/>
        </a:p>
      </c:txPr>
    </c:title>
    <c:autoTitleDeleted val="0"/>
    <c:plotArea>
      <c:layout>
        <c:manualLayout>
          <c:layoutTarget val="inner"/>
          <c:xMode val="edge"/>
          <c:yMode val="edge"/>
          <c:x val="2.9354697296048657E-2"/>
          <c:y val="2.2809749706673477E-2"/>
          <c:w val="0.9504313209057591"/>
          <c:h val="0.75582694759493063"/>
        </c:manualLayout>
      </c:layout>
      <c:barChart>
        <c:barDir val="col"/>
        <c:grouping val="clustered"/>
        <c:varyColors val="0"/>
        <c:ser>
          <c:idx val="1"/>
          <c:order val="1"/>
          <c:tx>
            <c:strRef>
              <c:f>FMATT!$C$8</c:f>
              <c:strCache>
                <c:ptCount val="1"/>
                <c:pt idx="0">
                  <c:v>Missed appointments + Defaulters 28 days and below brought forward from previous month</c:v>
                </c:pt>
              </c:strCache>
            </c:strRef>
          </c:tx>
          <c:spPr>
            <a:solidFill>
              <a:schemeClr val="accent1">
                <a:lumMod val="40000"/>
                <a:lumOff val="60000"/>
              </a:schemeClr>
            </a:solidFill>
            <a:ln>
              <a:noFill/>
            </a:ln>
            <a:effectLst/>
          </c:spPr>
          <c:invertIfNegative val="0"/>
          <c:dLbls>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FMATT!$D$8:$AI$8</c:f>
              <c:numCache>
                <c:formatCode>0</c:formatCode>
                <c:ptCount val="32"/>
                <c:pt idx="0" formatCode="General">
                  <c:v>1354</c:v>
                </c:pt>
                <c:pt idx="1">
                  <c:v>1304</c:v>
                </c:pt>
                <c:pt idx="2">
                  <c:v>1269</c:v>
                </c:pt>
                <c:pt idx="3">
                  <c:v>1240</c:v>
                </c:pt>
                <c:pt idx="4">
                  <c:v>1225</c:v>
                </c:pt>
                <c:pt idx="5">
                  <c:v>1186</c:v>
                </c:pt>
                <c:pt idx="6">
                  <c:v>1160</c:v>
                </c:pt>
                <c:pt idx="7">
                  <c:v>1106</c:v>
                </c:pt>
                <c:pt idx="8">
                  <c:v>1073</c:v>
                </c:pt>
                <c:pt idx="9">
                  <c:v>1039</c:v>
                </c:pt>
                <c:pt idx="10">
                  <c:v>1011</c:v>
                </c:pt>
                <c:pt idx="11">
                  <c:v>993</c:v>
                </c:pt>
                <c:pt idx="12">
                  <c:v>985</c:v>
                </c:pt>
                <c:pt idx="13">
                  <c:v>951</c:v>
                </c:pt>
                <c:pt idx="14">
                  <c:v>911</c:v>
                </c:pt>
                <c:pt idx="15">
                  <c:v>870</c:v>
                </c:pt>
                <c:pt idx="16">
                  <c:v>840</c:v>
                </c:pt>
                <c:pt idx="17">
                  <c:v>809</c:v>
                </c:pt>
                <c:pt idx="18">
                  <c:v>781</c:v>
                </c:pt>
                <c:pt idx="19">
                  <c:v>763</c:v>
                </c:pt>
                <c:pt idx="20">
                  <c:v>739</c:v>
                </c:pt>
                <c:pt idx="21">
                  <c:v>703</c:v>
                </c:pt>
                <c:pt idx="22">
                  <c:v>684</c:v>
                </c:pt>
                <c:pt idx="23">
                  <c:v>661</c:v>
                </c:pt>
                <c:pt idx="24">
                  <c:v>641</c:v>
                </c:pt>
                <c:pt idx="25">
                  <c:v>632</c:v>
                </c:pt>
                <c:pt idx="26">
                  <c:v>630</c:v>
                </c:pt>
                <c:pt idx="27">
                  <c:v>613</c:v>
                </c:pt>
                <c:pt idx="28">
                  <c:v>589</c:v>
                </c:pt>
                <c:pt idx="29">
                  <c:v>563</c:v>
                </c:pt>
                <c:pt idx="30">
                  <c:v>542</c:v>
                </c:pt>
                <c:pt idx="31">
                  <c:v>536</c:v>
                </c:pt>
              </c:numCache>
            </c:numRef>
          </c:val>
          <c:extLst>
            <c:ext xmlns:c16="http://schemas.microsoft.com/office/drawing/2014/chart" uri="{C3380CC4-5D6E-409C-BE32-E72D297353CC}">
              <c16:uniqueId val="{00000001-34FB-4A79-9999-6E675BB51940}"/>
            </c:ext>
          </c:extLst>
        </c:ser>
        <c:dLbls>
          <c:showLegendKey val="0"/>
          <c:showVal val="0"/>
          <c:showCatName val="0"/>
          <c:showSerName val="0"/>
          <c:showPercent val="0"/>
          <c:showBubbleSize val="0"/>
        </c:dLbls>
        <c:gapWidth val="57"/>
        <c:axId val="627007720"/>
        <c:axId val="627010344"/>
        <c:extLst>
          <c:ext xmlns:c15="http://schemas.microsoft.com/office/drawing/2012/chart" uri="{02D57815-91ED-43cb-92C2-25804820EDAC}">
            <c15:filteredBarSeries>
              <c15:ser>
                <c:idx val="0"/>
                <c:order val="0"/>
                <c:tx>
                  <c:strRef>
                    <c:extLst>
                      <c:ext uri="{02D57815-91ED-43cb-92C2-25804820EDAC}">
                        <c15:formulaRef>
                          <c15:sqref>FMATT!$C$7</c15:sqref>
                        </c15:formulaRef>
                      </c:ext>
                    </c:extLst>
                    <c:strCache>
                      <c:ptCount val="1"/>
                      <c:pt idx="0">
                        <c:v>Indicator</c:v>
                      </c:pt>
                    </c:strCache>
                  </c:strRef>
                </c:tx>
                <c:spPr>
                  <a:solidFill>
                    <a:schemeClr val="accent1"/>
                  </a:solidFill>
                  <a:ln>
                    <a:noFill/>
                  </a:ln>
                  <a:effectLst/>
                </c:spPr>
                <c:invertIfNegative val="0"/>
                <c:val>
                  <c:numRef>
                    <c:extLst>
                      <c:ext uri="{02D57815-91ED-43cb-92C2-25804820EDAC}">
                        <c15:formulaRef>
                          <c15:sqref>FMATT!$D$7:$AI$7</c15:sqref>
                        </c15:formulaRef>
                      </c:ext>
                    </c:extLst>
                    <c:numCache>
                      <c:formatCode>0</c:formatCode>
                      <c:ptCount val="32"/>
                      <c:pt idx="0" formatCode="dd-mmm">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numCache>
                  </c:numRef>
                </c:val>
                <c:extLst>
                  <c:ext xmlns:c16="http://schemas.microsoft.com/office/drawing/2014/chart" uri="{C3380CC4-5D6E-409C-BE32-E72D297353CC}">
                    <c16:uniqueId val="{00000005-34FB-4A79-9999-6E675BB51940}"/>
                  </c:ext>
                </c:extLst>
              </c15:ser>
            </c15:filteredBarSeries>
          </c:ext>
        </c:extLst>
      </c:barChart>
      <c:lineChart>
        <c:grouping val="standard"/>
        <c:varyColors val="0"/>
        <c:ser>
          <c:idx val="2"/>
          <c:order val="2"/>
          <c:tx>
            <c:strRef>
              <c:f>FMATT!$C$9</c:f>
              <c:strCache>
                <c:ptCount val="1"/>
                <c:pt idx="0">
                  <c:v>Missed 29+ days</c:v>
                </c:pt>
              </c:strCache>
            </c:strRef>
          </c:tx>
          <c:spPr>
            <a:ln w="28575" cap="rnd">
              <a:solidFill>
                <a:schemeClr val="accent3"/>
              </a:solidFill>
              <a:round/>
            </a:ln>
            <a:effectLst/>
          </c:spPr>
          <c:marker>
            <c:symbol val="none"/>
          </c:marker>
          <c:val>
            <c:numRef>
              <c:f>FMATT!$D$9:$AI$9</c:f>
              <c:numCache>
                <c:formatCode>0</c:formatCode>
                <c:ptCount val="32"/>
                <c:pt idx="1">
                  <c:v>12</c:v>
                </c:pt>
                <c:pt idx="2">
                  <c:v>11</c:v>
                </c:pt>
                <c:pt idx="3">
                  <c:v>14</c:v>
                </c:pt>
                <c:pt idx="4">
                  <c:v>12</c:v>
                </c:pt>
                <c:pt idx="5">
                  <c:v>11</c:v>
                </c:pt>
                <c:pt idx="6">
                  <c:v>7</c:v>
                </c:pt>
                <c:pt idx="7">
                  <c:v>20</c:v>
                </c:pt>
                <c:pt idx="8">
                  <c:v>10</c:v>
                </c:pt>
                <c:pt idx="9">
                  <c:v>14</c:v>
                </c:pt>
                <c:pt idx="10">
                  <c:v>16</c:v>
                </c:pt>
                <c:pt idx="11">
                  <c:v>10</c:v>
                </c:pt>
                <c:pt idx="12">
                  <c:v>2</c:v>
                </c:pt>
                <c:pt idx="13">
                  <c:v>12</c:v>
                </c:pt>
                <c:pt idx="14">
                  <c:v>19</c:v>
                </c:pt>
                <c:pt idx="15">
                  <c:v>16</c:v>
                </c:pt>
                <c:pt idx="16">
                  <c:v>18</c:v>
                </c:pt>
                <c:pt idx="17">
                  <c:v>25</c:v>
                </c:pt>
                <c:pt idx="18">
                  <c:v>15</c:v>
                </c:pt>
                <c:pt idx="19">
                  <c:v>3</c:v>
                </c:pt>
                <c:pt idx="20">
                  <c:v>5</c:v>
                </c:pt>
                <c:pt idx="21">
                  <c:v>17</c:v>
                </c:pt>
                <c:pt idx="22">
                  <c:v>8</c:v>
                </c:pt>
                <c:pt idx="23">
                  <c:v>15</c:v>
                </c:pt>
                <c:pt idx="24">
                  <c:v>19</c:v>
                </c:pt>
                <c:pt idx="25">
                  <c:v>6</c:v>
                </c:pt>
                <c:pt idx="26">
                  <c:v>0</c:v>
                </c:pt>
                <c:pt idx="27">
                  <c:v>9</c:v>
                </c:pt>
                <c:pt idx="28">
                  <c:v>9</c:v>
                </c:pt>
                <c:pt idx="29">
                  <c:v>11</c:v>
                </c:pt>
                <c:pt idx="30">
                  <c:v>10</c:v>
                </c:pt>
                <c:pt idx="31">
                  <c:v>3</c:v>
                </c:pt>
              </c:numCache>
            </c:numRef>
          </c:val>
          <c:smooth val="1"/>
          <c:extLst>
            <c:ext xmlns:c16="http://schemas.microsoft.com/office/drawing/2014/chart" uri="{C3380CC4-5D6E-409C-BE32-E72D297353CC}">
              <c16:uniqueId val="{00000000-34FB-4A79-9999-6E675BB51940}"/>
            </c:ext>
          </c:extLst>
        </c:ser>
        <c:ser>
          <c:idx val="3"/>
          <c:order val="3"/>
          <c:tx>
            <c:strRef>
              <c:f>FMATT!$C$10</c:f>
              <c:strCache>
                <c:ptCount val="1"/>
                <c:pt idx="0">
                  <c:v>Missed appointment within 28 days who came back</c:v>
                </c:pt>
              </c:strCache>
            </c:strRef>
          </c:tx>
          <c:spPr>
            <a:ln w="28575" cap="rnd">
              <a:solidFill>
                <a:schemeClr val="accent4"/>
              </a:solidFill>
              <a:round/>
            </a:ln>
            <a:effectLst/>
          </c:spPr>
          <c:marker>
            <c:symbol val="none"/>
          </c:marker>
          <c:val>
            <c:numRef>
              <c:f>FMATT!$D$10:$AI$10</c:f>
              <c:numCache>
                <c:formatCode>0</c:formatCode>
                <c:ptCount val="32"/>
                <c:pt idx="1">
                  <c:v>36</c:v>
                </c:pt>
                <c:pt idx="2">
                  <c:v>23</c:v>
                </c:pt>
                <c:pt idx="3">
                  <c:v>14</c:v>
                </c:pt>
                <c:pt idx="4">
                  <c:v>2</c:v>
                </c:pt>
                <c:pt idx="5">
                  <c:v>28</c:v>
                </c:pt>
                <c:pt idx="6">
                  <c:v>19</c:v>
                </c:pt>
                <c:pt idx="7">
                  <c:v>33</c:v>
                </c:pt>
                <c:pt idx="8">
                  <c:v>21</c:v>
                </c:pt>
                <c:pt idx="9">
                  <c:v>20</c:v>
                </c:pt>
                <c:pt idx="10">
                  <c:v>12</c:v>
                </c:pt>
                <c:pt idx="11">
                  <c:v>7</c:v>
                </c:pt>
                <c:pt idx="12">
                  <c:v>6</c:v>
                </c:pt>
                <c:pt idx="13">
                  <c:v>22</c:v>
                </c:pt>
                <c:pt idx="14">
                  <c:v>21</c:v>
                </c:pt>
                <c:pt idx="15">
                  <c:v>25</c:v>
                </c:pt>
                <c:pt idx="16">
                  <c:v>11</c:v>
                </c:pt>
                <c:pt idx="17">
                  <c:v>6</c:v>
                </c:pt>
                <c:pt idx="18">
                  <c:v>12</c:v>
                </c:pt>
                <c:pt idx="19">
                  <c:v>15</c:v>
                </c:pt>
                <c:pt idx="20">
                  <c:v>19</c:v>
                </c:pt>
                <c:pt idx="21">
                  <c:v>19</c:v>
                </c:pt>
                <c:pt idx="22">
                  <c:v>11</c:v>
                </c:pt>
                <c:pt idx="23">
                  <c:v>8</c:v>
                </c:pt>
                <c:pt idx="24">
                  <c:v>1</c:v>
                </c:pt>
                <c:pt idx="25">
                  <c:v>3</c:v>
                </c:pt>
                <c:pt idx="26">
                  <c:v>2</c:v>
                </c:pt>
                <c:pt idx="27">
                  <c:v>8</c:v>
                </c:pt>
                <c:pt idx="28">
                  <c:v>15</c:v>
                </c:pt>
                <c:pt idx="29">
                  <c:v>15</c:v>
                </c:pt>
                <c:pt idx="30">
                  <c:v>11</c:v>
                </c:pt>
                <c:pt idx="31">
                  <c:v>3</c:v>
                </c:pt>
              </c:numCache>
            </c:numRef>
          </c:val>
          <c:smooth val="1"/>
          <c:extLst>
            <c:ext xmlns:c16="http://schemas.microsoft.com/office/drawing/2014/chart" uri="{C3380CC4-5D6E-409C-BE32-E72D297353CC}">
              <c16:uniqueId val="{00000002-34FB-4A79-9999-6E675BB51940}"/>
            </c:ext>
          </c:extLst>
        </c:ser>
        <c:ser>
          <c:idx val="4"/>
          <c:order val="4"/>
          <c:tx>
            <c:strRef>
              <c:f>FMATT!$C$11</c:f>
              <c:strCache>
                <c:ptCount val="1"/>
                <c:pt idx="0">
                  <c:v>Self Tranfer Outs</c:v>
                </c:pt>
              </c:strCache>
            </c:strRef>
          </c:tx>
          <c:spPr>
            <a:ln w="28575" cap="rnd">
              <a:solidFill>
                <a:schemeClr val="accent5"/>
              </a:solidFill>
              <a:round/>
            </a:ln>
            <a:effectLst/>
          </c:spPr>
          <c:marker>
            <c:symbol val="square"/>
            <c:size val="5"/>
            <c:spPr>
              <a:solidFill>
                <a:schemeClr val="accent5"/>
              </a:solidFill>
              <a:ln w="9525">
                <a:solidFill>
                  <a:schemeClr val="accent5"/>
                </a:solidFill>
              </a:ln>
              <a:effectLst/>
            </c:spPr>
          </c:marker>
          <c:val>
            <c:numRef>
              <c:f>FMATT!$D$11:$AI$11</c:f>
              <c:numCache>
                <c:formatCode>0</c:formatCode>
                <c:ptCount val="32"/>
                <c:pt idx="1">
                  <c:v>1</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1"/>
          <c:extLst>
            <c:ext xmlns:c16="http://schemas.microsoft.com/office/drawing/2014/chart" uri="{C3380CC4-5D6E-409C-BE32-E72D297353CC}">
              <c16:uniqueId val="{00000003-34FB-4A79-9999-6E675BB51940}"/>
            </c:ext>
          </c:extLst>
        </c:ser>
        <c:ser>
          <c:idx val="5"/>
          <c:order val="5"/>
          <c:tx>
            <c:strRef>
              <c:f>FMATT!$C$12</c:f>
              <c:strCache>
                <c:ptCount val="1"/>
                <c:pt idx="0">
                  <c:v>Deaths</c:v>
                </c:pt>
              </c:strCache>
            </c:strRef>
          </c:tx>
          <c:spPr>
            <a:ln w="28575" cap="rnd">
              <a:solidFill>
                <a:schemeClr val="accent6"/>
              </a:solidFill>
              <a:round/>
            </a:ln>
            <a:effectLst/>
          </c:spPr>
          <c:marker>
            <c:symbol val="none"/>
          </c:marker>
          <c:val>
            <c:numRef>
              <c:f>FMATT!$D$12:$AI$12</c:f>
              <c:numCache>
                <c:formatCode>0</c:formatCode>
                <c:ptCount val="32"/>
                <c:pt idx="1">
                  <c:v>1</c:v>
                </c:pt>
                <c:pt idx="2">
                  <c:v>1</c:v>
                </c:pt>
                <c:pt idx="3">
                  <c:v>1</c:v>
                </c:pt>
                <c:pt idx="4">
                  <c:v>1</c:v>
                </c:pt>
                <c:pt idx="5">
                  <c:v>0</c:v>
                </c:pt>
                <c:pt idx="6">
                  <c:v>0</c:v>
                </c:pt>
                <c:pt idx="7">
                  <c:v>1</c:v>
                </c:pt>
                <c:pt idx="8">
                  <c:v>1</c:v>
                </c:pt>
                <c:pt idx="9">
                  <c:v>0</c:v>
                </c:pt>
                <c:pt idx="10">
                  <c:v>0</c:v>
                </c:pt>
                <c:pt idx="11">
                  <c:v>1</c:v>
                </c:pt>
                <c:pt idx="12">
                  <c:v>0</c:v>
                </c:pt>
                <c:pt idx="13">
                  <c:v>0</c:v>
                </c:pt>
                <c:pt idx="14">
                  <c:v>0</c:v>
                </c:pt>
                <c:pt idx="15">
                  <c:v>0</c:v>
                </c:pt>
                <c:pt idx="16">
                  <c:v>1</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1"/>
          <c:extLst>
            <c:ext xmlns:c16="http://schemas.microsoft.com/office/drawing/2014/chart" uri="{C3380CC4-5D6E-409C-BE32-E72D297353CC}">
              <c16:uniqueId val="{00000004-34FB-4A79-9999-6E675BB51940}"/>
            </c:ext>
          </c:extLst>
        </c:ser>
        <c:dLbls>
          <c:showLegendKey val="0"/>
          <c:showVal val="0"/>
          <c:showCatName val="0"/>
          <c:showSerName val="0"/>
          <c:showPercent val="0"/>
          <c:showBubbleSize val="0"/>
        </c:dLbls>
        <c:marker val="1"/>
        <c:smooth val="0"/>
        <c:axId val="768912616"/>
        <c:axId val="768908680"/>
      </c:lineChart>
      <c:catAx>
        <c:axId val="62700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27010344"/>
        <c:crosses val="autoZero"/>
        <c:auto val="1"/>
        <c:lblAlgn val="ctr"/>
        <c:lblOffset val="100"/>
        <c:noMultiLvlLbl val="0"/>
      </c:catAx>
      <c:valAx>
        <c:axId val="627010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27007720"/>
        <c:crosses val="autoZero"/>
        <c:crossBetween val="between"/>
      </c:valAx>
      <c:valAx>
        <c:axId val="76890868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8912616"/>
        <c:crosses val="max"/>
        <c:crossBetween val="between"/>
      </c:valAx>
      <c:catAx>
        <c:axId val="768912616"/>
        <c:scaling>
          <c:orientation val="minMax"/>
        </c:scaling>
        <c:delete val="1"/>
        <c:axPos val="b"/>
        <c:majorTickMark val="none"/>
        <c:minorTickMark val="none"/>
        <c:tickLblPos val="nextTo"/>
        <c:crossAx val="768908680"/>
        <c:crosses val="autoZero"/>
        <c:auto val="1"/>
        <c:lblAlgn val="ctr"/>
        <c:lblOffset val="100"/>
        <c:noMultiLvlLbl val="0"/>
      </c:catAx>
      <c:spPr>
        <a:noFill/>
        <a:ln>
          <a:noFill/>
        </a:ln>
        <a:effectLst/>
      </c:spPr>
    </c:plotArea>
    <c:legend>
      <c:legendPos val="b"/>
      <c:layout>
        <c:manualLayout>
          <c:xMode val="edge"/>
          <c:yMode val="edge"/>
          <c:x val="0.14266140379359799"/>
          <c:y val="0.80916218524960937"/>
          <c:w val="0.70694523364991746"/>
          <c:h val="0.1908378147503906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rgbClr val="FF0000"/>
                </a:solidFill>
                <a:latin typeface="+mn-lt"/>
                <a:ea typeface="+mn-ea"/>
                <a:cs typeface="+mn-cs"/>
              </a:defRPr>
            </a:pPr>
            <a:r>
              <a:rPr lang="en-US" sz="2400">
                <a:solidFill>
                  <a:srgbClr val="FF0000"/>
                </a:solidFill>
              </a:rPr>
              <a:t>IITs Tracking Monthly Trends (FIIITT)</a:t>
            </a:r>
          </a:p>
        </c:rich>
      </c:tx>
      <c:layout/>
      <c:overlay val="0"/>
      <c:spPr>
        <a:solidFill>
          <a:schemeClr val="accent5">
            <a:lumMod val="40000"/>
            <a:lumOff val="60000"/>
          </a:schemeClr>
        </a:solidFill>
        <a:ln>
          <a:noFill/>
        </a:ln>
        <a:effectLst/>
      </c:spPr>
      <c:txPr>
        <a:bodyPr rot="0" spcFirstLastPara="1" vertOverflow="ellipsis" vert="horz" wrap="square" anchor="ctr" anchorCtr="1"/>
        <a:lstStyle/>
        <a:p>
          <a:pPr>
            <a:defRPr sz="2400" b="0" i="0" u="none" strike="noStrike" kern="1200" spc="0" baseline="0">
              <a:solidFill>
                <a:srgbClr val="FF0000"/>
              </a:solidFill>
              <a:latin typeface="+mn-lt"/>
              <a:ea typeface="+mn-ea"/>
              <a:cs typeface="+mn-cs"/>
            </a:defRPr>
          </a:pPr>
          <a:endParaRPr lang="en-US"/>
        </a:p>
      </c:txPr>
    </c:title>
    <c:autoTitleDeleted val="0"/>
    <c:plotArea>
      <c:layout/>
      <c:lineChart>
        <c:grouping val="standard"/>
        <c:varyColors val="0"/>
        <c:ser>
          <c:idx val="0"/>
          <c:order val="0"/>
          <c:tx>
            <c:strRef>
              <c:f>FIIITT!$B$7</c:f>
              <c:strCache>
                <c:ptCount val="1"/>
                <c:pt idx="0">
                  <c:v>LTFU Brought Forward from previous month/ cummulative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FIIITT!$C$6:$AH$6</c:f>
              <c:strCache>
                <c:ptCount val="32"/>
                <c:pt idx="0">
                  <c:v>Baseline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strCache>
            </c:strRef>
          </c:cat>
          <c:val>
            <c:numRef>
              <c:f>FIIITT!$C$7:$AH$7</c:f>
              <c:numCache>
                <c:formatCode>0</c:formatCode>
                <c:ptCount val="32"/>
                <c:pt idx="0" formatCode="General">
                  <c:v>569</c:v>
                </c:pt>
                <c:pt idx="1">
                  <c:v>558</c:v>
                </c:pt>
                <c:pt idx="2">
                  <c:v>558</c:v>
                </c:pt>
                <c:pt idx="3">
                  <c:v>554</c:v>
                </c:pt>
                <c:pt idx="4">
                  <c:v>547</c:v>
                </c:pt>
                <c:pt idx="5">
                  <c:v>539</c:v>
                </c:pt>
                <c:pt idx="6">
                  <c:v>528</c:v>
                </c:pt>
                <c:pt idx="7">
                  <c:v>519</c:v>
                </c:pt>
                <c:pt idx="8">
                  <c:v>512</c:v>
                </c:pt>
                <c:pt idx="9">
                  <c:v>502</c:v>
                </c:pt>
                <c:pt idx="10">
                  <c:v>500</c:v>
                </c:pt>
                <c:pt idx="11">
                  <c:v>498</c:v>
                </c:pt>
                <c:pt idx="12">
                  <c:v>498</c:v>
                </c:pt>
                <c:pt idx="13">
                  <c:v>493</c:v>
                </c:pt>
                <c:pt idx="14">
                  <c:v>487</c:v>
                </c:pt>
                <c:pt idx="15">
                  <c:v>477</c:v>
                </c:pt>
                <c:pt idx="16">
                  <c:v>473</c:v>
                </c:pt>
                <c:pt idx="17">
                  <c:v>472</c:v>
                </c:pt>
                <c:pt idx="18">
                  <c:v>472</c:v>
                </c:pt>
                <c:pt idx="19">
                  <c:v>464</c:v>
                </c:pt>
                <c:pt idx="20">
                  <c:v>448</c:v>
                </c:pt>
                <c:pt idx="21">
                  <c:v>443</c:v>
                </c:pt>
                <c:pt idx="22">
                  <c:v>437</c:v>
                </c:pt>
                <c:pt idx="23">
                  <c:v>432</c:v>
                </c:pt>
                <c:pt idx="24">
                  <c:v>431</c:v>
                </c:pt>
                <c:pt idx="25">
                  <c:v>431</c:v>
                </c:pt>
                <c:pt idx="26">
                  <c:v>431</c:v>
                </c:pt>
                <c:pt idx="27">
                  <c:v>431</c:v>
                </c:pt>
                <c:pt idx="28">
                  <c:v>413</c:v>
                </c:pt>
                <c:pt idx="29">
                  <c:v>395</c:v>
                </c:pt>
                <c:pt idx="30">
                  <c:v>384</c:v>
                </c:pt>
                <c:pt idx="31">
                  <c:v>384</c:v>
                </c:pt>
              </c:numCache>
            </c:numRef>
          </c:val>
          <c:smooth val="1"/>
          <c:extLst>
            <c:ext xmlns:c16="http://schemas.microsoft.com/office/drawing/2014/chart" uri="{C3380CC4-5D6E-409C-BE32-E72D297353CC}">
              <c16:uniqueId val="{00000000-292C-4B52-8E8B-5F75D70D0002}"/>
            </c:ext>
          </c:extLst>
        </c:ser>
        <c:ser>
          <c:idx val="1"/>
          <c:order val="1"/>
          <c:tx>
            <c:strRef>
              <c:f>FIIITT!$B$8</c:f>
              <c:strCache>
                <c:ptCount val="1"/>
                <c:pt idx="0">
                  <c:v>Returned to Care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FIIITT!$C$6:$AH$6</c:f>
              <c:strCache>
                <c:ptCount val="32"/>
                <c:pt idx="0">
                  <c:v>Baseline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strCache>
            </c:strRef>
          </c:cat>
          <c:val>
            <c:numRef>
              <c:f>FIIITT!$C$8:$AH$8</c:f>
              <c:numCache>
                <c:formatCode>0</c:formatCode>
                <c:ptCount val="32"/>
                <c:pt idx="1">
                  <c:v>11</c:v>
                </c:pt>
                <c:pt idx="2">
                  <c:v>0</c:v>
                </c:pt>
                <c:pt idx="3">
                  <c:v>4</c:v>
                </c:pt>
                <c:pt idx="4">
                  <c:v>7</c:v>
                </c:pt>
                <c:pt idx="5">
                  <c:v>8</c:v>
                </c:pt>
                <c:pt idx="6">
                  <c:v>11</c:v>
                </c:pt>
                <c:pt idx="7">
                  <c:v>9</c:v>
                </c:pt>
                <c:pt idx="8">
                  <c:v>7</c:v>
                </c:pt>
                <c:pt idx="9">
                  <c:v>10</c:v>
                </c:pt>
                <c:pt idx="10">
                  <c:v>2</c:v>
                </c:pt>
                <c:pt idx="11">
                  <c:v>2</c:v>
                </c:pt>
                <c:pt idx="12">
                  <c:v>0</c:v>
                </c:pt>
                <c:pt idx="13">
                  <c:v>5</c:v>
                </c:pt>
                <c:pt idx="14">
                  <c:v>6</c:v>
                </c:pt>
                <c:pt idx="15">
                  <c:v>10</c:v>
                </c:pt>
                <c:pt idx="16">
                  <c:v>4</c:v>
                </c:pt>
                <c:pt idx="17">
                  <c:v>1</c:v>
                </c:pt>
                <c:pt idx="18">
                  <c:v>0</c:v>
                </c:pt>
                <c:pt idx="19">
                  <c:v>8</c:v>
                </c:pt>
                <c:pt idx="20">
                  <c:v>16</c:v>
                </c:pt>
                <c:pt idx="21">
                  <c:v>5</c:v>
                </c:pt>
                <c:pt idx="22">
                  <c:v>6</c:v>
                </c:pt>
                <c:pt idx="23">
                  <c:v>5</c:v>
                </c:pt>
                <c:pt idx="24">
                  <c:v>1</c:v>
                </c:pt>
                <c:pt idx="25">
                  <c:v>0</c:v>
                </c:pt>
                <c:pt idx="26">
                  <c:v>0</c:v>
                </c:pt>
                <c:pt idx="27">
                  <c:v>0</c:v>
                </c:pt>
                <c:pt idx="28">
                  <c:v>18</c:v>
                </c:pt>
                <c:pt idx="29">
                  <c:v>18</c:v>
                </c:pt>
                <c:pt idx="30">
                  <c:v>11</c:v>
                </c:pt>
                <c:pt idx="31">
                  <c:v>0</c:v>
                </c:pt>
              </c:numCache>
            </c:numRef>
          </c:val>
          <c:smooth val="1"/>
          <c:extLst>
            <c:ext xmlns:c16="http://schemas.microsoft.com/office/drawing/2014/chart" uri="{C3380CC4-5D6E-409C-BE32-E72D297353CC}">
              <c16:uniqueId val="{00000001-292C-4B52-8E8B-5F75D70D0002}"/>
            </c:ext>
          </c:extLst>
        </c:ser>
        <c:dLbls>
          <c:dLblPos val="t"/>
          <c:showLegendKey val="0"/>
          <c:showVal val="1"/>
          <c:showCatName val="0"/>
          <c:showSerName val="0"/>
          <c:showPercent val="0"/>
          <c:showBubbleSize val="0"/>
        </c:dLbls>
        <c:smooth val="0"/>
        <c:axId val="773770832"/>
        <c:axId val="773764272"/>
      </c:lineChart>
      <c:catAx>
        <c:axId val="7737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764272"/>
        <c:crosses val="autoZero"/>
        <c:auto val="1"/>
        <c:lblAlgn val="ctr"/>
        <c:lblOffset val="100"/>
        <c:noMultiLvlLbl val="0"/>
      </c:catAx>
      <c:valAx>
        <c:axId val="77376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770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503464</xdr:colOff>
      <xdr:row>1</xdr:row>
      <xdr:rowOff>54429</xdr:rowOff>
    </xdr:from>
    <xdr:to>
      <xdr:col>2</xdr:col>
      <xdr:colOff>1415143</xdr:colOff>
      <xdr:row>1</xdr:row>
      <xdr:rowOff>701487</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6</xdr:col>
      <xdr:colOff>297824</xdr:colOff>
      <xdr:row>1</xdr:row>
      <xdr:rowOff>44223</xdr:rowOff>
    </xdr:from>
    <xdr:to>
      <xdr:col>7</xdr:col>
      <xdr:colOff>521835</xdr:colOff>
      <xdr:row>1</xdr:row>
      <xdr:rowOff>679856</xdr:rowOff>
    </xdr:to>
    <xdr:pic>
      <xdr:nvPicPr>
        <xdr:cNvPr id="3" name="Shape 4">
          <a:extLst>
            <a:ext uri="{FF2B5EF4-FFF2-40B4-BE49-F238E27FC236}">
              <a16:creationId xmlns:a16="http://schemas.microsoft.com/office/drawing/2014/main" id="{00000000-0008-0000-0100-000003000000}"/>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13</xdr:col>
      <xdr:colOff>103188</xdr:colOff>
      <xdr:row>1</xdr:row>
      <xdr:rowOff>27215</xdr:rowOff>
    </xdr:from>
    <xdr:to>
      <xdr:col>14</xdr:col>
      <xdr:colOff>594178</xdr:colOff>
      <xdr:row>1</xdr:row>
      <xdr:rowOff>707573</xdr:rowOff>
    </xdr:to>
    <xdr:pic>
      <xdr:nvPicPr>
        <xdr:cNvPr id="4" name="Shape 5">
          <a:extLst>
            <a:ext uri="{FF2B5EF4-FFF2-40B4-BE49-F238E27FC236}">
              <a16:creationId xmlns:a16="http://schemas.microsoft.com/office/drawing/2014/main" id="{00000000-0008-0000-0100-000004000000}"/>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19</xdr:col>
      <xdr:colOff>312964</xdr:colOff>
      <xdr:row>1</xdr:row>
      <xdr:rowOff>190500</xdr:rowOff>
    </xdr:from>
    <xdr:to>
      <xdr:col>22</xdr:col>
      <xdr:colOff>293915</xdr:colOff>
      <xdr:row>1</xdr:row>
      <xdr:rowOff>564297</xdr:rowOff>
    </xdr:to>
    <xdr:pic>
      <xdr:nvPicPr>
        <xdr:cNvPr id="5" name="Shape 7">
          <a:extLst>
            <a:ext uri="{FF2B5EF4-FFF2-40B4-BE49-F238E27FC236}">
              <a16:creationId xmlns:a16="http://schemas.microsoft.com/office/drawing/2014/main" id="{00000000-0008-0000-0100-000005000000}"/>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26</xdr:col>
      <xdr:colOff>503465</xdr:colOff>
      <xdr:row>1</xdr:row>
      <xdr:rowOff>27214</xdr:rowOff>
    </xdr:from>
    <xdr:to>
      <xdr:col>29</xdr:col>
      <xdr:colOff>479680</xdr:colOff>
      <xdr:row>1</xdr:row>
      <xdr:rowOff>725260</xdr:rowOff>
    </xdr:to>
    <xdr:pic>
      <xdr:nvPicPr>
        <xdr:cNvPr id="6" name="Shape 8">
          <a:extLst>
            <a:ext uri="{FF2B5EF4-FFF2-40B4-BE49-F238E27FC236}">
              <a16:creationId xmlns:a16="http://schemas.microsoft.com/office/drawing/2014/main" id="{00000000-0008-0000-0100-000006000000}"/>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34</xdr:col>
      <xdr:colOff>299358</xdr:colOff>
      <xdr:row>1</xdr:row>
      <xdr:rowOff>122464</xdr:rowOff>
    </xdr:from>
    <xdr:to>
      <xdr:col>35</xdr:col>
      <xdr:colOff>941542</xdr:colOff>
      <xdr:row>1</xdr:row>
      <xdr:rowOff>598714</xdr:rowOff>
    </xdr:to>
    <xdr:pic>
      <xdr:nvPicPr>
        <xdr:cNvPr id="7" name="Shape 9">
          <a:extLst>
            <a:ext uri="{FF2B5EF4-FFF2-40B4-BE49-F238E27FC236}">
              <a16:creationId xmlns:a16="http://schemas.microsoft.com/office/drawing/2014/main" id="{00000000-0008-0000-0100-000007000000}"/>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twoCellAnchor editAs="oneCell">
    <xdr:from>
      <xdr:col>2</xdr:col>
      <xdr:colOff>146048</xdr:colOff>
      <xdr:row>17</xdr:row>
      <xdr:rowOff>38100</xdr:rowOff>
    </xdr:from>
    <xdr:to>
      <xdr:col>2</xdr:col>
      <xdr:colOff>3895725</xdr:colOff>
      <xdr:row>23</xdr:row>
      <xdr:rowOff>228601</xdr:rowOff>
    </xdr:to>
    <mc:AlternateContent xmlns:mc="http://schemas.openxmlformats.org/markup-compatibility/2006">
      <mc:Choice xmlns:a14="http://schemas.microsoft.com/office/drawing/2010/main" Requires="a14">
        <xdr:graphicFrame macro="">
          <xdr:nvGraphicFramePr>
            <xdr:cNvPr id="8" name="county">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3022598" y="7791450"/>
              <a:ext cx="3749677" cy="2590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82549</xdr:colOff>
      <xdr:row>24</xdr:row>
      <xdr:rowOff>114298</xdr:rowOff>
    </xdr:from>
    <xdr:to>
      <xdr:col>2</xdr:col>
      <xdr:colOff>3959225</xdr:colOff>
      <xdr:row>33</xdr:row>
      <xdr:rowOff>38100</xdr:rowOff>
    </xdr:to>
    <mc:AlternateContent xmlns:mc="http://schemas.openxmlformats.org/markup-compatibility/2006" xmlns:a14="http://schemas.microsoft.com/office/drawing/2010/main">
      <mc:Choice Requires="a14">
        <xdr:graphicFrame macro="">
          <xdr:nvGraphicFramePr>
            <xdr:cNvPr id="9" name="subcounty">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685924" y="8353423"/>
              <a:ext cx="4060826" cy="2781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76199</xdr:colOff>
      <xdr:row>33</xdr:row>
      <xdr:rowOff>266700</xdr:rowOff>
    </xdr:from>
    <xdr:to>
      <xdr:col>2</xdr:col>
      <xdr:colOff>3895725</xdr:colOff>
      <xdr:row>45</xdr:row>
      <xdr:rowOff>6349</xdr:rowOff>
    </xdr:to>
    <mc:AlternateContent xmlns:mc="http://schemas.openxmlformats.org/markup-compatibility/2006" xmlns:a14="http://schemas.microsoft.com/office/drawing/2010/main">
      <mc:Choice Requires="a14">
        <xdr:graphicFrame macro="">
          <xdr:nvGraphicFramePr>
            <xdr:cNvPr id="10" name="facility">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679574" y="11363325"/>
              <a:ext cx="4003676" cy="354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xdr:colOff>
      <xdr:row>45</xdr:row>
      <xdr:rowOff>47625</xdr:rowOff>
    </xdr:from>
    <xdr:to>
      <xdr:col>2</xdr:col>
      <xdr:colOff>3838575</xdr:colOff>
      <xdr:row>49</xdr:row>
      <xdr:rowOff>285749</xdr:rowOff>
    </xdr:to>
    <mc:AlternateContent xmlns:mc="http://schemas.openxmlformats.org/markup-compatibility/2006" xmlns:a14="http://schemas.microsoft.com/office/drawing/2010/main">
      <mc:Choice Requires="a14">
        <xdr:graphicFrame macro="">
          <xdr:nvGraphicFramePr>
            <xdr:cNvPr id="17" name="reportingmonth">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microsoft.com/office/drawing/2010/slicer">
              <sle:slicer xmlns:sle="http://schemas.microsoft.com/office/drawing/2010/slicer" name="reportingmonth"/>
            </a:graphicData>
          </a:graphic>
        </xdr:graphicFrame>
      </mc:Choice>
      <mc:Fallback xmlns="">
        <xdr:sp macro="" textlink="">
          <xdr:nvSpPr>
            <xdr:cNvPr id="0" name=""/>
            <xdr:cNvSpPr>
              <a:spLocks noTextEdit="1"/>
            </xdr:cNvSpPr>
          </xdr:nvSpPr>
          <xdr:spPr>
            <a:xfrm>
              <a:off x="1698625" y="14954251"/>
              <a:ext cx="38735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00000000-0008-0000-0200-000004000000}"/>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0000000-0008-0000-0200-000005000000}"/>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00000000-0008-0000-0200-000006000000}"/>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00000000-0008-0000-0200-000007000000}"/>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twoCellAnchor editAs="oneCell">
    <xdr:from>
      <xdr:col>1</xdr:col>
      <xdr:colOff>47625</xdr:colOff>
      <xdr:row>9</xdr:row>
      <xdr:rowOff>79375</xdr:rowOff>
    </xdr:from>
    <xdr:to>
      <xdr:col>1</xdr:col>
      <xdr:colOff>2555875</xdr:colOff>
      <xdr:row>15</xdr:row>
      <xdr:rowOff>294004</xdr:rowOff>
    </xdr:to>
    <mc:AlternateContent xmlns:mc="http://schemas.openxmlformats.org/markup-compatibility/2006" xmlns:a14="http://schemas.microsoft.com/office/drawing/2010/main">
      <mc:Choice Requires="a14">
        <xdr:graphicFrame macro="">
          <xdr:nvGraphicFramePr>
            <xdr:cNvPr id="12" name="county 2">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349250" y="3825875"/>
              <a:ext cx="2508250" cy="221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79376</xdr:colOff>
      <xdr:row>16</xdr:row>
      <xdr:rowOff>95250</xdr:rowOff>
    </xdr:from>
    <xdr:to>
      <xdr:col>1</xdr:col>
      <xdr:colOff>2521269</xdr:colOff>
      <xdr:row>22</xdr:row>
      <xdr:rowOff>254001</xdr:rowOff>
    </xdr:to>
    <mc:AlternateContent xmlns:mc="http://schemas.openxmlformats.org/markup-compatibility/2006" xmlns:a14="http://schemas.microsoft.com/office/drawing/2010/main">
      <mc:Choice Requires="a14">
        <xdr:graphicFrame macro="">
          <xdr:nvGraphicFramePr>
            <xdr:cNvPr id="13" name="subcounty 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381001" y="6159500"/>
              <a:ext cx="2441893" cy="2063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79377</xdr:colOff>
      <xdr:row>23</xdr:row>
      <xdr:rowOff>95251</xdr:rowOff>
    </xdr:from>
    <xdr:to>
      <xdr:col>1</xdr:col>
      <xdr:colOff>2507999</xdr:colOff>
      <xdr:row>34</xdr:row>
      <xdr:rowOff>190500</xdr:rowOff>
    </xdr:to>
    <mc:AlternateContent xmlns:mc="http://schemas.openxmlformats.org/markup-compatibility/2006" xmlns:a14="http://schemas.microsoft.com/office/drawing/2010/main">
      <mc:Choice Requires="a14">
        <xdr:graphicFrame macro="">
          <xdr:nvGraphicFramePr>
            <xdr:cNvPr id="14" name="facility 2">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0/slicer">
              <sle:slicer xmlns:sle="http://schemas.microsoft.com/office/drawing/2010/slicer" name="facility 2"/>
            </a:graphicData>
          </a:graphic>
        </xdr:graphicFrame>
      </mc:Choice>
      <mc:Fallback xmlns="">
        <xdr:sp macro="" textlink="">
          <xdr:nvSpPr>
            <xdr:cNvPr id="0" name=""/>
            <xdr:cNvSpPr>
              <a:spLocks noTextEdit="1"/>
            </xdr:cNvSpPr>
          </xdr:nvSpPr>
          <xdr:spPr>
            <a:xfrm>
              <a:off x="381002" y="8382001"/>
              <a:ext cx="2428622" cy="358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xdr:colOff>
      <xdr:row>34</xdr:row>
      <xdr:rowOff>254001</xdr:rowOff>
    </xdr:from>
    <xdr:to>
      <xdr:col>1</xdr:col>
      <xdr:colOff>2444245</xdr:colOff>
      <xdr:row>39</xdr:row>
      <xdr:rowOff>428626</xdr:rowOff>
    </xdr:to>
    <mc:AlternateContent xmlns:mc="http://schemas.openxmlformats.org/markup-compatibility/2006" xmlns:a14="http://schemas.microsoft.com/office/drawing/2010/main">
      <mc:Choice Requires="a14">
        <xdr:graphicFrame macro="">
          <xdr:nvGraphicFramePr>
            <xdr:cNvPr id="15" name="reportingmonth 2">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microsoft.com/office/drawing/2010/slicer">
              <sle:slicer xmlns:sle="http://schemas.microsoft.com/office/drawing/2010/slicer" name="reportingmonth 2"/>
            </a:graphicData>
          </a:graphic>
        </xdr:graphicFrame>
      </mc:Choice>
      <mc:Fallback xmlns="">
        <xdr:sp macro="" textlink="">
          <xdr:nvSpPr>
            <xdr:cNvPr id="0" name=""/>
            <xdr:cNvSpPr>
              <a:spLocks noTextEdit="1"/>
            </xdr:cNvSpPr>
          </xdr:nvSpPr>
          <xdr:spPr>
            <a:xfrm>
              <a:off x="396875" y="12033251"/>
              <a:ext cx="234899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0</xdr:row>
      <xdr:rowOff>152400</xdr:rowOff>
    </xdr:from>
    <xdr:to>
      <xdr:col>28</xdr:col>
      <xdr:colOff>142875</xdr:colOff>
      <xdr:row>29</xdr:row>
      <xdr:rowOff>161925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143388</xdr:colOff>
      <xdr:row>30</xdr:row>
      <xdr:rowOff>102418</xdr:rowOff>
    </xdr:from>
    <xdr:to>
      <xdr:col>28</xdr:col>
      <xdr:colOff>153629</xdr:colOff>
      <xdr:row>51</xdr:row>
      <xdr:rowOff>102419</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28</xdr:col>
      <xdr:colOff>225324</xdr:colOff>
      <xdr:row>0</xdr:row>
      <xdr:rowOff>184355</xdr:rowOff>
    </xdr:from>
    <xdr:to>
      <xdr:col>31</xdr:col>
      <xdr:colOff>348227</xdr:colOff>
      <xdr:row>12</xdr:row>
      <xdr:rowOff>163870</xdr:rowOff>
    </xdr:to>
    <mc:AlternateContent xmlns:mc="http://schemas.openxmlformats.org/markup-compatibility/2006" xmlns:a14="http://schemas.microsoft.com/office/drawing/2010/main">
      <mc:Choice Requires="a14">
        <xdr:graphicFrame macro="">
          <xdr:nvGraphicFramePr>
            <xdr:cNvPr id="10" name="county 1">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17227449" y="184355"/>
              <a:ext cx="1944559" cy="2265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358573</xdr:colOff>
      <xdr:row>0</xdr:row>
      <xdr:rowOff>178759</xdr:rowOff>
    </xdr:from>
    <xdr:to>
      <xdr:col>36</xdr:col>
      <xdr:colOff>219364</xdr:colOff>
      <xdr:row>12</xdr:row>
      <xdr:rowOff>163871</xdr:rowOff>
    </xdr:to>
    <mc:AlternateContent xmlns:mc="http://schemas.openxmlformats.org/markup-compatibility/2006" xmlns:a14="http://schemas.microsoft.com/office/drawing/2010/main">
      <mc:Choice Requires="a14">
        <xdr:graphicFrame macro="">
          <xdr:nvGraphicFramePr>
            <xdr:cNvPr id="11" name="subcounty 1">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19182354" y="178759"/>
              <a:ext cx="2896885" cy="2271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247447</xdr:colOff>
      <xdr:row>12</xdr:row>
      <xdr:rowOff>184355</xdr:rowOff>
    </xdr:from>
    <xdr:to>
      <xdr:col>36</xdr:col>
      <xdr:colOff>237922</xdr:colOff>
      <xdr:row>25</xdr:row>
      <xdr:rowOff>71694</xdr:rowOff>
    </xdr:to>
    <mc:AlternateContent xmlns:mc="http://schemas.openxmlformats.org/markup-compatibility/2006" xmlns:a14="http://schemas.microsoft.com/office/drawing/2010/main">
      <mc:Choice Requires="a14">
        <xdr:graphicFrame macro="">
          <xdr:nvGraphicFramePr>
            <xdr:cNvPr id="12" name="facility 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17249572" y="2470355"/>
              <a:ext cx="4848225" cy="2363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Emmanuel Kaunda" refreshedDate="44973.828782407407" createdVersion="6" refreshedVersion="6" minRefreshableVersion="3" recordCount="7994">
  <cacheSource type="worksheet">
    <worksheetSource name="Table1"/>
  </cacheSource>
  <cacheFields count="44">
    <cacheField name="county" numFmtId="0">
      <sharedItems containsBlank="1" count="5">
        <m/>
        <s v="Laikipia"/>
        <s v="Samburu"/>
        <s v="Nakuru"/>
        <s v="Baringo"/>
      </sharedItems>
    </cacheField>
    <cacheField name="subcounty" numFmtId="0">
      <sharedItems containsBlank="1" count="22">
        <m/>
        <s v="Laikipia West"/>
        <s v="Samburu East"/>
        <s v="Samburu North"/>
        <s v="Molo"/>
        <s v="Nakuru North"/>
        <s v="Gilgil"/>
        <s v="Rongai"/>
        <s v="Naivasha"/>
        <s v="Kuresoi South"/>
        <s v="Samburu Central"/>
        <s v="Nakuru East"/>
        <s v="Njoro"/>
        <s v="Marigat"/>
        <s v="Nakuru West"/>
        <s v="Laikipia East"/>
        <s v="Koibatek"/>
        <s v="Mogotio"/>
        <s v="Subukia" u="1"/>
        <s v="Baringo North" u="1"/>
        <s v="Baringo Central" u="1"/>
        <s v="Kuresoi North" u="1"/>
      </sharedItems>
    </cacheField>
    <cacheField name="facility" numFmtId="0">
      <sharedItems containsBlank="1" count="58">
        <m/>
        <s v="Nyahururu District Hospital"/>
        <s v="Archers Post Health Centre"/>
        <s v="Baragoi Sub-District Hospital"/>
        <s v="Elburgon Sub-District Hospital"/>
        <s v="Engashura Health Centre"/>
        <s v="Gilgil Sub-District Hospital"/>
        <s v="Kabarak Health Centre"/>
        <s v="Karagita Dispensary"/>
        <s v="Keringet Health Centre (Kuresoi)"/>
        <s v="Kiptagich Dispensary"/>
        <s v="Kiptangwanyi Dispensary"/>
        <s v="Kisima Health Centre"/>
        <s v="Lanet Health Centre"/>
        <s v="Langa Langa Health Centre"/>
        <s v="Lare Health Centre"/>
        <s v="Mai Mahiu Health centre"/>
        <s v="Maralal District Hospital"/>
        <s v="Marigat Catholic Mission"/>
        <s v="Mau Narok Health Centre"/>
        <s v="Mogotio RHDC"/>
        <s v="Molo District Hospital"/>
        <s v="Naivasha District Hospital"/>
        <s v="Nakuru Provincial General Hospital (PGH)"/>
        <s v="Nanyuki District Hospital"/>
        <s v="Neissuit Dispensary"/>
        <s v="Njoro Health Centre"/>
        <s v="Nyamamithi Dispensary"/>
        <s v="Olenguruone Sub-District Hospital"/>
        <s v="Rocco Dispensary"/>
        <s v="Rongai Health Centre"/>
        <s v="Rumuruti District Hospital"/>
        <s v="St Mary's Hospital (Naivasha)"/>
        <s v="Timboroa Health Centre"/>
        <s v="Wamba Health Centre"/>
        <s v="Kijani (Mirera) Dispensary"/>
        <s v="Mogotio Sub County Hospital (Baringo)"/>
        <s v="Rhonda Dispensary and Maternity"/>
        <s v="Upper Solai Health Centre" u="1"/>
        <s v="Kisanana Health Centre" u="1"/>
        <s v="Esageri Health Centre" u="1"/>
        <s v="Marigat Sub District Hospital" u="1"/>
        <s v="Kimalel Health centre" u="1"/>
        <s v="St Joseph Nursing home" u="1"/>
        <s v="Maina Village Dispensary" u="1"/>
        <s v="Kabatini Health Centre" u="1"/>
        <s v="Emining Health Centre" u="1"/>
        <s v="Bahati District Hospital" u="1"/>
        <s v="Torongo Health Centre" u="1"/>
        <s v="Nanyuki Cottage Hospital" u="1"/>
        <s v="Kabartonjo District Hospital" u="1"/>
        <s v="Kabazi Health Centre" u="1"/>
        <s v="Dundori Health Centre" u="1"/>
        <s v="Eldama Ravine District Hospital" u="1"/>
        <s v="Subukia Health Centre" u="1"/>
        <s v="Tenges Health Centre" u="1"/>
        <s v="Mercy Hospital" u="1"/>
        <s v="Kabarnet District Hospital" u="1"/>
      </sharedItems>
    </cacheField>
    <cacheField name="mflcode" numFmtId="0">
      <sharedItems containsString="0" containsBlank="1" containsNumber="1" containsInteger="1" minValue="10672" maxValue="20137" count="58">
        <m/>
        <n v="10890"/>
        <n v="14212"/>
        <n v="14228"/>
        <n v="14431"/>
        <n v="14458"/>
        <n v="14510"/>
        <n v="14606"/>
        <n v="14801"/>
        <n v="14836"/>
        <n v="14924"/>
        <n v="14926"/>
        <n v="14943"/>
        <n v="15008"/>
        <n v="15009"/>
        <n v="15013"/>
        <n v="15108"/>
        <n v="15126"/>
        <n v="15137"/>
        <n v="15156"/>
        <n v="15200"/>
        <n v="15212"/>
        <n v="15280"/>
        <n v="15288"/>
        <n v="15305"/>
        <n v="15331"/>
        <n v="15358"/>
        <n v="15372"/>
        <n v="15398"/>
        <n v="15489"/>
        <n v="15495"/>
        <n v="15502"/>
        <n v="15654"/>
        <n v="15725"/>
        <n v="15768"/>
        <n v="17821"/>
        <n v="20005"/>
        <n v="20137"/>
        <n v="14432" u="1"/>
        <n v="14607" u="1"/>
        <n v="14610" u="1"/>
        <n v="15735" u="1"/>
        <n v="16409" u="1"/>
        <n v="15304" u="1"/>
        <n v="14424" u="1"/>
        <n v="15138" u="1"/>
        <n v="14867" u="1"/>
        <n v="15718" u="1"/>
        <n v="14940" u="1"/>
        <n v="14611" u="1"/>
        <n v="14477" u="1"/>
        <n v="15678" u="1"/>
        <n v="14224" u="1"/>
        <n v="15174" u="1"/>
        <n v="10672" u="1"/>
        <n v="14609" u="1"/>
        <n v="15763" u="1"/>
        <n v="14446" u="1"/>
      </sharedItems>
    </cacheField>
    <cacheField name="reportingmonth" numFmtId="0">
      <sharedItems containsBlank="1" count="7">
        <m/>
        <s v="December"/>
        <s v="May" u="1"/>
        <s v="October" u="1"/>
        <s v="June" u="1"/>
        <s v="July" u="1"/>
        <s v="January" u="1"/>
      </sharedItems>
    </cacheField>
    <cacheField name="id" numFmtId="0">
      <sharedItems containsBlank="1"/>
    </cacheField>
    <cacheField name="facility_id" numFmtId="0">
      <sharedItems containsString="0" containsBlank="1" containsNumber="1" containsInteger="1" minValue="10890" maxValue="20137"/>
    </cacheField>
    <cacheField name="yearmonth" numFmtId="0">
      <sharedItems containsString="0" containsBlank="1" containsNumber="1" containsInteger="1" minValue="202212" maxValue="202212"/>
    </cacheField>
    <cacheField name="form" numFmtId="0">
      <sharedItems containsBlank="1" count="3">
        <m/>
        <s v="fiiitt"/>
        <s v="fmatt"/>
      </sharedItems>
    </cacheField>
    <cacheField name="date" numFmtId="0">
      <sharedItems containsBlank="1"/>
    </cacheField>
    <cacheField name="indicator_id" numFmtId="0">
      <sharedItems containsBlank="1" count="225">
        <m/>
        <s v="died_fiiit_10th"/>
        <s v="died_fiiit_11th"/>
        <s v="died_fiiit_12th"/>
        <s v="died_fiiit_13th"/>
        <s v="died_fiiit_14th"/>
        <s v="died_fiiit_15th"/>
        <s v="died_fiiit_16th"/>
        <s v="died_fiiit_17th"/>
        <s v="died_fiiit_18th"/>
        <s v="died_fiiit_19th"/>
        <s v="died_fiiit_1st"/>
        <s v="died_fiiit_20th"/>
        <s v="died_fiiit_21st"/>
        <s v="died_fiiit_22nd"/>
        <s v="died_fiiit_23rd"/>
        <s v="died_fiiit_24th"/>
        <s v="died_fiiit_25th"/>
        <s v="died_fiiit_26th"/>
        <s v="died_fiiit_27th"/>
        <s v="died_fiiit_28th"/>
        <s v="died_fiiit_29th"/>
        <s v="died_fiiit_2nd"/>
        <s v="died_fiiit_30th"/>
        <s v="died_fiiit_3rd"/>
        <s v="died_fiiit_4th"/>
        <s v="died_fiiit_5th"/>
        <s v="died_fiiit_6th"/>
        <s v="died_fiiit_7th"/>
        <s v="died_fiiit_8th"/>
        <s v="died_fiiit_9th"/>
        <s v="died_ltfu_btc_to_total"/>
        <s v="died_ltfu_previous_to_total"/>
        <s v="iit_10th"/>
        <s v="iit_11th"/>
        <s v="iit_12th"/>
        <s v="iit_13th"/>
        <s v="iit_14th"/>
        <s v="iit_15th"/>
        <s v="iit_16th"/>
        <s v="iit_17th"/>
        <s v="iit_18th"/>
        <s v="iit_19th"/>
        <s v="iit_1st"/>
        <s v="iit_20th"/>
        <s v="iit_21st"/>
        <s v="iit_22nd"/>
        <s v="iit_23rd"/>
        <s v="iit_24th"/>
        <s v="iit_25th"/>
        <s v="iit_26th"/>
        <s v="iit_27th"/>
        <s v="iit_28th"/>
        <s v="iit_29th"/>
        <s v="iit_2nd"/>
        <s v="iit_30th"/>
        <s v="iit_31st"/>
        <s v="iit_3rd"/>
        <s v="iit_4th"/>
        <s v="iit_5th"/>
        <s v="iit_6th"/>
        <s v="iit_7th"/>
        <s v="iit_8th"/>
        <s v="iit_9th"/>
        <s v="iit_total"/>
        <s v="ltfu_btc_total"/>
        <s v="ltfu_previous_total"/>
        <s v="to_fiiit_10th"/>
        <s v="to_fiiit_11th"/>
        <s v="to_fiiit_12th"/>
        <s v="to_fiiit_13th"/>
        <s v="to_fiiit_14th"/>
        <s v="to_fiiit_15th"/>
        <s v="to_fiiit_16th"/>
        <s v="to_fiiit_17th"/>
        <s v="to_fiiit_18th"/>
        <s v="to_fiiit_19th"/>
        <s v="to_fiiit_1st"/>
        <s v="to_fiiit_20th"/>
        <s v="to_fiiit_21st"/>
        <s v="to_fiiit_22nd"/>
        <s v="to_fiiit_23rd"/>
        <s v="to_fiiit_24th"/>
        <s v="to_fiiit_25th"/>
        <s v="to_fiiit_26th"/>
        <s v="to_fiiit_27th"/>
        <s v="to_fiiit_28th"/>
        <s v="to_fiiit_29th"/>
        <s v="to_fiiit_2nd"/>
        <s v="to_fiiit_30th"/>
        <s v="to_fiiit_31st"/>
        <s v="to_fiiit_3rd"/>
        <s v="to_fiiit_4th"/>
        <s v="to_fiiit_5th"/>
        <s v="to_fiiit_6th"/>
        <s v="to_fiiit_7th"/>
        <s v="to_fiiit_8th"/>
        <s v="to_fiiit_9th"/>
        <s v="to_fiiit_total"/>
        <s v="to_ltfu_btc_to_total"/>
        <s v="to_ltfu_previous_to_total"/>
        <s v="died_fmatt_10th"/>
        <s v="died_fmatt_11th"/>
        <s v="died_fmatt_12th"/>
        <s v="died_fmatt_13th"/>
        <s v="died_fmatt_14th"/>
        <s v="died_fmatt_15th"/>
        <s v="died_fmatt_16th"/>
        <s v="died_fmatt_17th"/>
        <s v="died_fmatt_18th"/>
        <s v="died_fmatt_19th"/>
        <s v="died_fmatt_1st"/>
        <s v="died_fmatt_20th"/>
        <s v="died_fmatt_21st"/>
        <s v="died_fmatt_22nd"/>
        <s v="died_fmatt_23rd"/>
        <s v="died_fmatt_24th"/>
        <s v="died_fmatt_25th"/>
        <s v="died_fmatt_26th"/>
        <s v="died_fmatt_27th"/>
        <s v="died_fmatt_28th"/>
        <s v="died_fmatt_29th"/>
        <s v="died_fmatt_2nd"/>
        <s v="died_fmatt_30th"/>
        <s v="died_fmatt_31st"/>
        <s v="died_fmatt_3rd"/>
        <s v="died_fmatt_4th"/>
        <s v="died_fmatt_5th"/>
        <s v="died_fmatt_6th"/>
        <s v="died_fmatt_7th"/>
        <s v="died_fmatt_8th"/>
        <s v="died_fmatt_9th"/>
        <s v="died_fmatt_sum_total"/>
        <s v="died_fmatt_total"/>
        <s v="died_from_miap_daily_total"/>
        <s v="died_from_miap_prevm_total"/>
        <s v="died_miap29_total"/>
        <s v="died_miapdef_total"/>
        <s v="died_miaprtc_total"/>
        <s v="miap29_miap_daily_total"/>
        <s v="miap29_prevm_total"/>
        <s v="miapdef_total"/>
        <s v="miaprtc_miap_daily_total"/>
        <s v="miaprtc_prevm_total"/>
        <s v="miap_10th"/>
        <s v="miap_11th"/>
        <s v="miap_12th"/>
        <s v="miap_13th"/>
        <s v="miap_14th"/>
        <s v="miap_15th"/>
        <s v="miap_16th"/>
        <s v="miap_17th"/>
        <s v="miap_18th"/>
        <s v="miap_19th"/>
        <s v="miap_1st"/>
        <s v="miap_20th"/>
        <s v="miap_21st"/>
        <s v="miap_22nd"/>
        <s v="miap_23rd"/>
        <s v="miap_24th"/>
        <s v="miap_25th"/>
        <s v="miap_26th"/>
        <s v="miap_27th"/>
        <s v="miap_28th"/>
        <s v="miap_29th"/>
        <s v="miap_2nd"/>
        <s v="miap_30th"/>
        <s v="miap_31st"/>
        <s v="miap_3rd"/>
        <s v="miap_4th"/>
        <s v="miap_5th"/>
        <s v="miap_6th"/>
        <s v="miap_7th"/>
        <s v="miap_8th"/>
        <s v="miap_9th"/>
        <s v="miap_def_btc_sum_total"/>
        <s v="miap_def_sum_total"/>
        <s v="miap_grad_ltfu_sum_total"/>
        <s v="miap_total"/>
        <s v="to_fmatt_10th"/>
        <s v="to_fmatt_11th"/>
        <s v="to_fmatt_12th"/>
        <s v="to_fmatt_13th"/>
        <s v="to_fmatt_14th"/>
        <s v="to_fmatt_15th"/>
        <s v="to_fmatt_16th"/>
        <s v="to_fmatt_17th"/>
        <s v="to_fmatt_18th"/>
        <s v="to_fmatt_19th"/>
        <s v="to_fmatt_1st"/>
        <s v="to_fmatt_20th"/>
        <s v="to_fmatt_21st"/>
        <s v="to_fmatt_22nd"/>
        <s v="to_fmatt_23rd"/>
        <s v="to_fmatt_24th"/>
        <s v="to_fmatt_25th"/>
        <s v="to_fmatt_26th"/>
        <s v="to_fmatt_27th"/>
        <s v="to_fmatt_28th"/>
        <s v="to_fmatt_29th"/>
        <s v="to_fmatt_2nd"/>
        <s v="to_fmatt_30th"/>
        <s v="to_fmatt_31st"/>
        <s v="to_fmatt_3rd"/>
        <s v="to_fmatt_4th"/>
        <s v="to_fmatt_5th"/>
        <s v="to_fmatt_6th"/>
        <s v="to_fmatt_7th"/>
        <s v="to_fmatt_8th"/>
        <s v="to_fmatt_9th"/>
        <s v="to_fmatt_sum_total"/>
        <s v="to_fmatt_total"/>
        <s v="to_from_miap_daily_total"/>
        <s v="to_from_miap_prevm_total"/>
        <s v="to_miap29_total"/>
        <s v="to_miapdef_total"/>
        <s v="to_miaprtc_total"/>
        <s v="miaprtc_total" u="1"/>
        <s v="miap29_total" u="1"/>
        <s v="died_fiiit_31st" u="1"/>
        <s v="ltfu_fiiit_ofu_sum_total" u="1"/>
        <s v="to_fiiit_sum_total" u="1"/>
        <s v="btc_fiiit_sum_total" u="1"/>
        <s v="died_fiiit_total" u="1"/>
        <s v="died_fiiit_sum_total" u="1"/>
      </sharedItems>
    </cacheField>
    <cacheField name="carryover" numFmtId="0">
      <sharedItems containsBlank="1" containsMixedTypes="1" containsNumber="1" containsInteger="1" minValue="0" maxValue="249"/>
    </cacheField>
    <cacheField name="d1" numFmtId="0">
      <sharedItems containsBlank="1" containsMixedTypes="1" containsNumber="1" containsInteger="1" minValue="0" maxValue="239"/>
    </cacheField>
    <cacheField name="d2" numFmtId="0">
      <sharedItems containsBlank="1" containsMixedTypes="1" containsNumber="1" containsInteger="1" minValue="0" maxValue="233"/>
    </cacheField>
    <cacheField name="d3" numFmtId="0">
      <sharedItems containsBlank="1" containsMixedTypes="1" containsNumber="1" containsInteger="1" minValue="0" maxValue="225"/>
    </cacheField>
    <cacheField name="d4" numFmtId="0">
      <sharedItems containsBlank="1" containsMixedTypes="1" containsNumber="1" containsInteger="1" minValue="0" maxValue="223"/>
    </cacheField>
    <cacheField name="d5" numFmtId="0">
      <sharedItems containsBlank="1" containsMixedTypes="1" containsNumber="1" containsInteger="1" minValue="0" maxValue="217"/>
    </cacheField>
    <cacheField name="d6" numFmtId="0">
      <sharedItems containsBlank="1" containsMixedTypes="1" containsNumber="1" containsInteger="1" minValue="0" maxValue="215"/>
    </cacheField>
    <cacheField name="d7" numFmtId="0">
      <sharedItems containsBlank="1" containsMixedTypes="1" containsNumber="1" containsInteger="1" minValue="0" maxValue="209"/>
    </cacheField>
    <cacheField name="d8" numFmtId="0">
      <sharedItems containsBlank="1" containsMixedTypes="1" containsNumber="1" containsInteger="1" minValue="0" maxValue="203"/>
    </cacheField>
    <cacheField name="d9" numFmtId="0">
      <sharedItems containsBlank="1" containsMixedTypes="1" containsNumber="1" containsInteger="1" minValue="0" maxValue="199"/>
    </cacheField>
    <cacheField name="d10" numFmtId="0">
      <sharedItems containsBlank="1" containsMixedTypes="1" containsNumber="1" containsInteger="1" minValue="0" maxValue="193"/>
    </cacheField>
    <cacheField name="d11" numFmtId="0">
      <sharedItems containsBlank="1" containsMixedTypes="1" containsNumber="1" containsInteger="1" minValue="0" maxValue="187"/>
    </cacheField>
    <cacheField name="d12" numFmtId="0">
      <sharedItems containsBlank="1" containsMixedTypes="1" containsNumber="1" containsInteger="1" minValue="0" maxValue="187"/>
    </cacheField>
    <cacheField name="d13" numFmtId="0">
      <sharedItems containsBlank="1" containsMixedTypes="1" containsNumber="1" containsInteger="1" minValue="0" maxValue="181"/>
    </cacheField>
    <cacheField name="d14" numFmtId="0">
      <sharedItems containsBlank="1" containsMixedTypes="1" containsNumber="1" containsInteger="1" minValue="0" maxValue="175"/>
    </cacheField>
    <cacheField name="d15" numFmtId="0">
      <sharedItems containsBlank="1" containsMixedTypes="1" containsNumber="1" containsInteger="1" minValue="0" maxValue="169"/>
    </cacheField>
    <cacheField name="d16" numFmtId="0">
      <sharedItems containsBlank="1" containsMixedTypes="1" containsNumber="1" containsInteger="1" minValue="0" maxValue="163"/>
    </cacheField>
    <cacheField name="d17" numFmtId="0">
      <sharedItems containsBlank="1" containsMixedTypes="1" containsNumber="1" containsInteger="1" minValue="0" maxValue="161"/>
    </cacheField>
    <cacheField name="d18" numFmtId="0">
      <sharedItems containsBlank="1" containsMixedTypes="1" containsNumber="1" containsInteger="1" minValue="0" maxValue="161"/>
    </cacheField>
    <cacheField name="d19" numFmtId="0">
      <sharedItems containsBlank="1" containsMixedTypes="1" containsNumber="1" containsInteger="1" minValue="0" maxValue="161"/>
    </cacheField>
    <cacheField name="d20" numFmtId="0">
      <sharedItems containsBlank="1" containsMixedTypes="1" containsNumber="1" containsInteger="1" minValue="0" maxValue="161"/>
    </cacheField>
    <cacheField name="d21" numFmtId="0">
      <sharedItems containsBlank="1" containsMixedTypes="1" containsNumber="1" containsInteger="1" minValue="0" maxValue="161"/>
    </cacheField>
    <cacheField name="d22" numFmtId="0">
      <sharedItems containsBlank="1" containsMixedTypes="1" containsNumber="1" containsInteger="1" minValue="0" maxValue="161"/>
    </cacheField>
    <cacheField name="d23" numFmtId="0">
      <sharedItems containsBlank="1" containsMixedTypes="1" containsNumber="1" containsInteger="1" minValue="0" maxValue="161"/>
    </cacheField>
    <cacheField name="d24" numFmtId="0">
      <sharedItems containsBlank="1" containsMixedTypes="1" containsNumber="1" containsInteger="1" minValue="0" maxValue="161"/>
    </cacheField>
    <cacheField name="d25" numFmtId="0">
      <sharedItems containsBlank="1" containsMixedTypes="1" containsNumber="1" containsInteger="1" minValue="0" maxValue="161"/>
    </cacheField>
    <cacheField name="d26" numFmtId="0">
      <sharedItems containsBlank="1" containsMixedTypes="1" containsNumber="1" containsInteger="1" minValue="0" maxValue="161"/>
    </cacheField>
    <cacheField name="d27" numFmtId="0">
      <sharedItems containsBlank="1" containsMixedTypes="1" containsNumber="1" containsInteger="1" minValue="0" maxValue="161"/>
    </cacheField>
    <cacheField name="d28" numFmtId="0">
      <sharedItems containsBlank="1" containsMixedTypes="1" containsNumber="1" containsInteger="1" minValue="0" maxValue="161"/>
    </cacheField>
    <cacheField name="d29" numFmtId="0">
      <sharedItems containsBlank="1" containsMixedTypes="1" containsNumber="1" containsInteger="1" minValue="0" maxValue="161"/>
    </cacheField>
    <cacheField name="d30" numFmtId="0">
      <sharedItems containsBlank="1" containsMixedTypes="1" containsNumber="1" containsInteger="1" minValue="0" maxValue="161"/>
    </cacheField>
    <cacheField name="d31" numFmtId="0">
      <sharedItems containsBlank="1" containsMixedTypes="1" containsNumber="1" containsInteger="1" minValue="0" maxValue="161"/>
    </cacheField>
    <cacheField name="total" numFmtId="0">
      <sharedItems containsBlank="1" containsMixedTypes="1" containsNumber="1" containsInteger="1" minValue="0" maxValue="381"/>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A7:AI225" firstHeaderRow="1" firstDataRow="2" firstDataCol="2" rowPageCount="5" colPageCount="1"/>
  <pivotFields count="44">
    <pivotField axis="axisPage" compact="0" outline="0" multipleItemSelectionAllowed="1" showAll="0" defaultSubtotal="0">
      <items count="5">
        <item x="1"/>
        <item x="3"/>
        <item x="2"/>
        <item x="0"/>
        <item x="4"/>
      </items>
      <extLst>
        <ext xmlns:x14="http://schemas.microsoft.com/office/spreadsheetml/2009/9/main" uri="{2946ED86-A175-432a-8AC1-64E0C546D7DE}">
          <x14:pivotField fillDownLabels="1"/>
        </ext>
      </extLst>
    </pivotField>
    <pivotField axis="axisPage" compact="0" outline="0" showAll="0" defaultSubtotal="0">
      <items count="22">
        <item x="6"/>
        <item x="1"/>
        <item x="4"/>
        <item x="8"/>
        <item x="14"/>
        <item x="12"/>
        <item x="7"/>
        <item x="10"/>
        <item x="9"/>
        <item x="0"/>
        <item x="5"/>
        <item x="16"/>
        <item x="17"/>
        <item m="1" x="20"/>
        <item x="13"/>
        <item x="11"/>
        <item x="15"/>
        <item m="1" x="18"/>
        <item m="1" x="21"/>
        <item x="2"/>
        <item x="3"/>
        <item m="1" x="19"/>
      </items>
      <extLst>
        <ext xmlns:x14="http://schemas.microsoft.com/office/spreadsheetml/2009/9/main" uri="{2946ED86-A175-432a-8AC1-64E0C546D7DE}">
          <x14:pivotField fillDownLabels="1"/>
        </ext>
      </extLst>
    </pivotField>
    <pivotField axis="axisPage" compact="0" outline="0" showAll="0" defaultSubtotal="0">
      <items count="58">
        <item x="6"/>
        <item x="7"/>
        <item x="16"/>
        <item x="17"/>
        <item x="20"/>
        <item x="21"/>
        <item x="22"/>
        <item x="23"/>
        <item x="26"/>
        <item x="1"/>
        <item x="30"/>
        <item x="9"/>
        <item x="0"/>
        <item m="1" x="47"/>
        <item x="4"/>
        <item m="1" x="53"/>
        <item m="1" x="46"/>
        <item m="1" x="40"/>
        <item m="1" x="57"/>
        <item x="8"/>
        <item m="1" x="42"/>
        <item m="1" x="39"/>
        <item x="13"/>
        <item x="24"/>
        <item x="25"/>
        <item x="28"/>
        <item x="29"/>
        <item x="31"/>
        <item m="1" x="54"/>
        <item m="1" x="55"/>
        <item x="33"/>
        <item m="1" x="48"/>
        <item m="1" x="43"/>
        <item x="37"/>
        <item m="1" x="44"/>
        <item x="2"/>
        <item x="3"/>
        <item m="1" x="50"/>
        <item m="1" x="41"/>
        <item m="1" x="56"/>
        <item m="1" x="49"/>
        <item x="34"/>
        <item x="36"/>
        <item m="1" x="52"/>
        <item x="5"/>
        <item m="1" x="45"/>
        <item m="1" x="51"/>
        <item x="10"/>
        <item x="11"/>
        <item x="12"/>
        <item x="15"/>
        <item x="18"/>
        <item x="19"/>
        <item x="27"/>
        <item x="32"/>
        <item m="1" x="38"/>
        <item x="14"/>
        <item x="35"/>
      </items>
      <extLst>
        <ext xmlns:x14="http://schemas.microsoft.com/office/spreadsheetml/2009/9/main" uri="{2946ED86-A175-432a-8AC1-64E0C546D7DE}">
          <x14:pivotField fillDownLabels="1"/>
        </ext>
      </extLst>
    </pivotField>
    <pivotField axis="axisPage" compact="0" outline="0" showAll="0" defaultSubtotal="0">
      <items count="58">
        <item x="1"/>
        <item x="6"/>
        <item x="7"/>
        <item x="16"/>
        <item x="17"/>
        <item x="20"/>
        <item x="21"/>
        <item x="22"/>
        <item x="23"/>
        <item x="26"/>
        <item x="30"/>
        <item x="9"/>
        <item m="1" x="52"/>
        <item x="4"/>
        <item m="1" x="38"/>
        <item m="1" x="57"/>
        <item m="1" x="50"/>
        <item m="1" x="39"/>
        <item x="8"/>
        <item m="1" x="46"/>
        <item m="1" x="48"/>
        <item x="13"/>
        <item x="24"/>
        <item x="25"/>
        <item x="28"/>
        <item x="29"/>
        <item x="31"/>
        <item m="1" x="51"/>
        <item m="1" x="47"/>
        <item x="33"/>
        <item m="1" x="41"/>
        <item m="1" x="42"/>
        <item x="37"/>
        <item m="1" x="54"/>
        <item x="2"/>
        <item x="3"/>
        <item m="1" x="55"/>
        <item m="1" x="45"/>
        <item m="1" x="53"/>
        <item m="1" x="43"/>
        <item x="34"/>
        <item x="36"/>
        <item x="0"/>
        <item m="1" x="44"/>
        <item x="5"/>
        <item m="1" x="40"/>
        <item m="1" x="49"/>
        <item x="10"/>
        <item x="11"/>
        <item x="12"/>
        <item x="15"/>
        <item x="18"/>
        <item x="19"/>
        <item x="27"/>
        <item x="32"/>
        <item m="1" x="56"/>
        <item x="14"/>
        <item x="35"/>
      </items>
      <extLst>
        <ext xmlns:x14="http://schemas.microsoft.com/office/spreadsheetml/2009/9/main" uri="{2946ED86-A175-432a-8AC1-64E0C546D7DE}">
          <x14:pivotField fillDownLabels="1"/>
        </ext>
      </extLst>
    </pivotField>
    <pivotField axis="axisPage" compact="0" outline="0" showAll="0" defaultSubtotal="0">
      <items count="7">
        <item m="1" x="2"/>
        <item m="1" x="3"/>
        <item x="0"/>
        <item m="1" x="5"/>
        <item m="1" x="4"/>
        <item m="1" x="6"/>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25">
        <item m="1" x="222"/>
        <item x="1"/>
        <item x="2"/>
        <item x="3"/>
        <item x="4"/>
        <item x="5"/>
        <item x="6"/>
        <item x="7"/>
        <item x="8"/>
        <item x="9"/>
        <item x="10"/>
        <item x="11"/>
        <item x="12"/>
        <item x="13"/>
        <item x="14"/>
        <item x="15"/>
        <item x="16"/>
        <item x="17"/>
        <item x="18"/>
        <item x="19"/>
        <item x="20"/>
        <item x="21"/>
        <item x="22"/>
        <item x="23"/>
        <item m="1" x="219"/>
        <item x="24"/>
        <item x="25"/>
        <item x="26"/>
        <item x="27"/>
        <item x="28"/>
        <item x="29"/>
        <item x="30"/>
        <item m="1" x="224"/>
        <item m="1" x="223"/>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31"/>
        <item x="32"/>
        <item x="136"/>
        <item x="137"/>
        <item x="138"/>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m="1" x="220"/>
        <item x="66"/>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m="1" x="218"/>
        <item x="141"/>
        <item m="1" x="217"/>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m="1" x="221"/>
        <item x="9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99"/>
        <item x="100"/>
        <item x="214"/>
        <item x="215"/>
        <item x="216"/>
        <item x="0"/>
        <item x="134"/>
        <item x="212"/>
        <item x="135"/>
        <item x="139"/>
        <item x="140"/>
        <item x="142"/>
        <item x="143"/>
        <item x="21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8"/>
    <field x="10"/>
  </rowFields>
  <rowItems count="217">
    <i>
      <x/>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5"/>
    </i>
    <i r="1">
      <x v="26"/>
    </i>
    <i r="1">
      <x v="27"/>
    </i>
    <i r="1">
      <x v="28"/>
    </i>
    <i r="1">
      <x v="29"/>
    </i>
    <i r="1">
      <x v="30"/>
    </i>
    <i r="1">
      <x v="31"/>
    </i>
    <i r="1">
      <x v="67"/>
    </i>
    <i r="1">
      <x v="68"/>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6"/>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7"/>
    </i>
    <i r="1">
      <x v="211"/>
    </i>
    <i r="1">
      <x v="212"/>
    </i>
    <i>
      <x v="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9"/>
    </i>
    <i r="1">
      <x v="70"/>
    </i>
    <i r="1">
      <x v="71"/>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3"/>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3"/>
    </i>
    <i r="1">
      <x v="214"/>
    </i>
    <i r="1">
      <x v="215"/>
    </i>
    <i r="1">
      <x v="217"/>
    </i>
    <i r="1">
      <x v="218"/>
    </i>
    <i r="1">
      <x v="219"/>
    </i>
    <i r="1">
      <x v="220"/>
    </i>
    <i r="1">
      <x v="221"/>
    </i>
    <i r="1">
      <x v="222"/>
    </i>
    <i r="1">
      <x v="223"/>
    </i>
    <i r="1">
      <x v="224"/>
    </i>
    <i>
      <x v="2"/>
      <x v="216"/>
    </i>
  </rowItems>
  <colFields count="1">
    <field x="-2"/>
  </colFields>
  <colItems count="3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colItems>
  <pageFields count="5">
    <pageField fld="0" hier="-1"/>
    <pageField fld="1" hier="-1"/>
    <pageField fld="2" hier="-1"/>
    <pageField fld="3" hier="-1"/>
    <pageField fld="4" hier="-1"/>
  </pageFields>
  <dataFields count="33">
    <dataField name=" carryover" fld="11" baseField="10" baseItem="5"/>
    <dataField name=" d1" fld="12" baseField="10" baseItem="5"/>
    <dataField name=" d2" fld="13" baseField="10" baseItem="5"/>
    <dataField name=" d3" fld="14" baseField="10" baseItem="5"/>
    <dataField name=" d4" fld="15" baseField="10" baseItem="5"/>
    <dataField name=" d5" fld="16" baseField="10" baseItem="5"/>
    <dataField name=" d6" fld="17" baseField="10" baseItem="5"/>
    <dataField name=" d7" fld="18" baseField="10" baseItem="5"/>
    <dataField name=" d8" fld="19" baseField="10" baseItem="5"/>
    <dataField name=" d9" fld="20" baseField="10" baseItem="5"/>
    <dataField name=" d10" fld="21" baseField="10" baseItem="5"/>
    <dataField name=" d11" fld="22" baseField="10" baseItem="5"/>
    <dataField name=" d12" fld="23" baseField="10" baseItem="5"/>
    <dataField name=" d13" fld="24" baseField="10" baseItem="5"/>
    <dataField name=" d14" fld="25" baseField="10" baseItem="5"/>
    <dataField name=" d15" fld="26" baseField="10" baseItem="5"/>
    <dataField name=" d16" fld="27" baseField="10" baseItem="5"/>
    <dataField name=" d17" fld="28" baseField="10" baseItem="5"/>
    <dataField name=" d18" fld="29" baseField="10" baseItem="5"/>
    <dataField name=" d19" fld="30" baseField="10" baseItem="5"/>
    <dataField name=" d20" fld="31" baseField="10" baseItem="5"/>
    <dataField name=" d21" fld="32" baseField="10" baseItem="5"/>
    <dataField name=" d22" fld="33" baseField="10" baseItem="5"/>
    <dataField name=" d23" fld="34" baseField="10" baseItem="5"/>
    <dataField name=" d24" fld="35" baseField="10" baseItem="5"/>
    <dataField name=" d25" fld="36" baseField="10" baseItem="5"/>
    <dataField name=" d26" fld="37" baseField="10" baseItem="5"/>
    <dataField name=" d27" fld="38" baseField="10" baseItem="5"/>
    <dataField name=" d28" fld="39" baseField="10" baseItem="5"/>
    <dataField name=" d29" fld="40" baseField="10" baseItem="5"/>
    <dataField name=" d30" fld="41" baseField="10" baseItem="5"/>
    <dataField name=" d31" fld="42" baseField="10" baseItem="5"/>
    <dataField name=" total" fld="43" baseField="10" baseItem="5"/>
  </dataFields>
  <formats count="31">
    <format dxfId="81">
      <pivotArea outline="0" collapsedLevelsAreSubtotals="1"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2" type="button" dataOnly="0" labelOnly="1" outline="0" axis="axisCol" fieldPosition="0"/>
    </format>
    <format dxfId="76">
      <pivotArea type="topRight" dataOnly="0" labelOnly="1" outline="0" fieldPosition="0"/>
    </format>
    <format dxfId="75">
      <pivotArea field="8" type="button" dataOnly="0" labelOnly="1" outline="0" axis="axisRow" fieldPosition="0"/>
    </format>
    <format dxfId="74">
      <pivotArea field="10" type="button" dataOnly="0" labelOnly="1" outline="0" axis="axisRow" fieldPosition="1"/>
    </format>
    <format dxfId="73">
      <pivotArea dataOnly="0" labelOnly="1" outline="0" fieldPosition="0">
        <references count="1">
          <reference field="8" count="0"/>
        </references>
      </pivotArea>
    </format>
    <format dxfId="72">
      <pivotArea dataOnly="0" labelOnly="1" outline="0" fieldPosition="0">
        <references count="2">
          <reference field="8" count="1" selected="0">
            <x v="0"/>
          </reference>
          <reference field="10" count="50">
            <x v="0"/>
            <x v="1"/>
            <x v="2"/>
            <x v="3"/>
            <x v="4"/>
            <x v="5"/>
            <x v="6"/>
            <x v="7"/>
            <x v="8"/>
            <x v="9"/>
            <x v="10"/>
            <x v="11"/>
            <x v="12"/>
            <x v="13"/>
            <x v="14"/>
            <x v="15"/>
            <x v="16"/>
            <x v="17"/>
            <x v="18"/>
            <x v="19"/>
            <x v="20"/>
            <x v="21"/>
            <x v="22"/>
            <x v="23"/>
            <x v="24"/>
            <x v="25"/>
            <x v="26"/>
            <x v="27"/>
            <x v="28"/>
            <x v="29"/>
            <x v="30"/>
            <x v="31"/>
            <x v="32"/>
            <x v="33"/>
            <x v="67"/>
            <x v="68"/>
            <x v="72"/>
            <x v="73"/>
            <x v="74"/>
            <x v="75"/>
            <x v="76"/>
            <x v="77"/>
            <x v="78"/>
            <x v="79"/>
            <x v="80"/>
            <x v="81"/>
            <x v="82"/>
            <x v="83"/>
            <x v="84"/>
            <x v="85"/>
          </reference>
        </references>
      </pivotArea>
    </format>
    <format dxfId="71">
      <pivotArea dataOnly="0" labelOnly="1" outline="0" fieldPosition="0">
        <references count="2">
          <reference field="8" count="1" selected="0">
            <x v="0"/>
          </reference>
          <reference field="10" count="50">
            <x v="86"/>
            <x v="87"/>
            <x v="88"/>
            <x v="89"/>
            <x v="90"/>
            <x v="91"/>
            <x v="92"/>
            <x v="93"/>
            <x v="94"/>
            <x v="95"/>
            <x v="96"/>
            <x v="97"/>
            <x v="98"/>
            <x v="99"/>
            <x v="100"/>
            <x v="101"/>
            <x v="102"/>
            <x v="103"/>
            <x v="104"/>
            <x v="105"/>
            <x v="106"/>
            <x v="145"/>
            <x v="146"/>
            <x v="147"/>
            <x v="148"/>
            <x v="149"/>
            <x v="150"/>
            <x v="151"/>
            <x v="152"/>
            <x v="153"/>
            <x v="154"/>
            <x v="155"/>
            <x v="156"/>
            <x v="157"/>
            <x v="158"/>
            <x v="159"/>
            <x v="160"/>
            <x v="161"/>
            <x v="162"/>
            <x v="163"/>
            <x v="164"/>
            <x v="165"/>
            <x v="166"/>
            <x v="167"/>
            <x v="168"/>
            <x v="169"/>
            <x v="170"/>
            <x v="171"/>
            <x v="172"/>
            <x v="173"/>
          </reference>
        </references>
      </pivotArea>
    </format>
    <format dxfId="70">
      <pivotArea dataOnly="0" labelOnly="1" outline="0" fieldPosition="0">
        <references count="2">
          <reference field="8" count="1" selected="0">
            <x v="0"/>
          </reference>
          <reference field="10" count="6">
            <x v="174"/>
            <x v="175"/>
            <x v="176"/>
            <x v="177"/>
            <x v="211"/>
            <x v="212"/>
          </reference>
        </references>
      </pivotArea>
    </format>
    <format dxfId="69">
      <pivotArea dataOnly="0" labelOnly="1" outline="0" fieldPosition="0">
        <references count="2">
          <reference field="8" count="1" selected="0">
            <x v="1"/>
          </reference>
          <reference field="10" count="50">
            <x v="34"/>
            <x v="35"/>
            <x v="36"/>
            <x v="37"/>
            <x v="38"/>
            <x v="39"/>
            <x v="40"/>
            <x v="41"/>
            <x v="42"/>
            <x v="43"/>
            <x v="44"/>
            <x v="45"/>
            <x v="46"/>
            <x v="47"/>
            <x v="48"/>
            <x v="49"/>
            <x v="50"/>
            <x v="51"/>
            <x v="52"/>
            <x v="53"/>
            <x v="54"/>
            <x v="55"/>
            <x v="56"/>
            <x v="57"/>
            <x v="58"/>
            <x v="59"/>
            <x v="60"/>
            <x v="61"/>
            <x v="62"/>
            <x v="63"/>
            <x v="64"/>
            <x v="65"/>
            <x v="66"/>
            <x v="69"/>
            <x v="70"/>
            <x v="71"/>
            <x v="107"/>
            <x v="108"/>
            <x v="109"/>
            <x v="110"/>
            <x v="111"/>
            <x v="112"/>
            <x v="113"/>
            <x v="114"/>
            <x v="115"/>
            <x v="116"/>
            <x v="117"/>
            <x v="118"/>
            <x v="119"/>
            <x v="120"/>
          </reference>
        </references>
      </pivotArea>
    </format>
    <format dxfId="68">
      <pivotArea dataOnly="0" labelOnly="1" outline="0" fieldPosition="0">
        <references count="2">
          <reference field="8" count="1" selected="0">
            <x v="1"/>
          </reference>
          <reference field="10" count="50">
            <x v="121"/>
            <x v="122"/>
            <x v="123"/>
            <x v="124"/>
            <x v="125"/>
            <x v="126"/>
            <x v="127"/>
            <x v="128"/>
            <x v="129"/>
            <x v="130"/>
            <x v="131"/>
            <x v="132"/>
            <x v="133"/>
            <x v="134"/>
            <x v="135"/>
            <x v="136"/>
            <x v="137"/>
            <x v="138"/>
            <x v="139"/>
            <x v="140"/>
            <x v="141"/>
            <x v="142"/>
            <x v="143"/>
            <x v="144"/>
            <x v="178"/>
            <x v="179"/>
            <x v="180"/>
            <x v="181"/>
            <x v="182"/>
            <x v="183"/>
            <x v="184"/>
            <x v="185"/>
            <x v="186"/>
            <x v="187"/>
            <x v="188"/>
            <x v="189"/>
            <x v="190"/>
            <x v="191"/>
            <x v="192"/>
            <x v="193"/>
            <x v="194"/>
            <x v="195"/>
            <x v="196"/>
            <x v="197"/>
            <x v="198"/>
            <x v="199"/>
            <x v="200"/>
            <x v="201"/>
            <x v="202"/>
            <x v="203"/>
          </reference>
        </references>
      </pivotArea>
    </format>
    <format dxfId="67">
      <pivotArea dataOnly="0" labelOnly="1" outline="0" fieldPosition="0">
        <references count="2">
          <reference field="8" count="1" selected="0">
            <x v="1"/>
          </reference>
          <reference field="10" count="10">
            <x v="204"/>
            <x v="205"/>
            <x v="206"/>
            <x v="207"/>
            <x v="208"/>
            <x v="209"/>
            <x v="210"/>
            <x v="213"/>
            <x v="214"/>
            <x v="215"/>
          </reference>
        </references>
      </pivotArea>
    </format>
    <format dxfId="66">
      <pivotArea dataOnly="0" labelOnly="1" outline="0" fieldPosition="0">
        <references count="1">
          <reference field="4294967294" count="33">
            <x v="0"/>
            <x v="1"/>
            <x v="2"/>
            <x v="3"/>
            <x v="4"/>
            <x v="5"/>
            <x v="6"/>
            <x v="7"/>
            <x v="8"/>
            <x v="9"/>
            <x v="10"/>
            <x v="11"/>
            <x v="12"/>
            <x v="13"/>
            <x v="14"/>
            <x v="15"/>
            <x v="16"/>
            <x v="17"/>
            <x v="18"/>
            <x v="19"/>
            <x v="20"/>
            <x v="21"/>
            <x v="22"/>
            <x v="23"/>
            <x v="24"/>
            <x v="25"/>
            <x v="26"/>
            <x v="27"/>
            <x v="28"/>
            <x v="29"/>
            <x v="30"/>
            <x v="31"/>
            <x v="32"/>
          </reference>
        </references>
      </pivotArea>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field="-2" type="button" dataOnly="0" labelOnly="1" outline="0" axis="axisCol" fieldPosition="0"/>
    </format>
    <format dxfId="61">
      <pivotArea type="topRight" dataOnly="0" labelOnly="1" outline="0" fieldPosition="0"/>
    </format>
    <format dxfId="60">
      <pivotArea field="8" type="button" dataOnly="0" labelOnly="1" outline="0" axis="axisRow" fieldPosition="0"/>
    </format>
    <format dxfId="59">
      <pivotArea field="10" type="button" dataOnly="0" labelOnly="1" outline="0" axis="axisRow" fieldPosition="1"/>
    </format>
    <format dxfId="58">
      <pivotArea dataOnly="0" labelOnly="1" outline="0" fieldPosition="0">
        <references count="1">
          <reference field="8" count="0"/>
        </references>
      </pivotArea>
    </format>
    <format dxfId="57">
      <pivotArea dataOnly="0" labelOnly="1" outline="0" fieldPosition="0">
        <references count="2">
          <reference field="8" count="1" selected="0">
            <x v="0"/>
          </reference>
          <reference field="10" count="50">
            <x v="0"/>
            <x v="1"/>
            <x v="2"/>
            <x v="3"/>
            <x v="4"/>
            <x v="5"/>
            <x v="6"/>
            <x v="7"/>
            <x v="8"/>
            <x v="9"/>
            <x v="10"/>
            <x v="11"/>
            <x v="12"/>
            <x v="13"/>
            <x v="14"/>
            <x v="15"/>
            <x v="16"/>
            <x v="17"/>
            <x v="18"/>
            <x v="19"/>
            <x v="20"/>
            <x v="21"/>
            <x v="22"/>
            <x v="23"/>
            <x v="24"/>
            <x v="25"/>
            <x v="26"/>
            <x v="27"/>
            <x v="28"/>
            <x v="29"/>
            <x v="30"/>
            <x v="31"/>
            <x v="32"/>
            <x v="33"/>
            <x v="67"/>
            <x v="68"/>
            <x v="72"/>
            <x v="73"/>
            <x v="74"/>
            <x v="75"/>
            <x v="76"/>
            <x v="77"/>
            <x v="78"/>
            <x v="79"/>
            <x v="80"/>
            <x v="81"/>
            <x v="82"/>
            <x v="83"/>
            <x v="84"/>
            <x v="85"/>
          </reference>
        </references>
      </pivotArea>
    </format>
    <format dxfId="56">
      <pivotArea dataOnly="0" labelOnly="1" outline="0" fieldPosition="0">
        <references count="2">
          <reference field="8" count="1" selected="0">
            <x v="0"/>
          </reference>
          <reference field="10" count="50">
            <x v="86"/>
            <x v="87"/>
            <x v="88"/>
            <x v="89"/>
            <x v="90"/>
            <x v="91"/>
            <x v="92"/>
            <x v="93"/>
            <x v="94"/>
            <x v="95"/>
            <x v="96"/>
            <x v="97"/>
            <x v="98"/>
            <x v="99"/>
            <x v="100"/>
            <x v="101"/>
            <x v="102"/>
            <x v="103"/>
            <x v="104"/>
            <x v="105"/>
            <x v="106"/>
            <x v="145"/>
            <x v="146"/>
            <x v="147"/>
            <x v="148"/>
            <x v="149"/>
            <x v="150"/>
            <x v="151"/>
            <x v="152"/>
            <x v="153"/>
            <x v="154"/>
            <x v="155"/>
            <x v="156"/>
            <x v="157"/>
            <x v="158"/>
            <x v="159"/>
            <x v="160"/>
            <x v="161"/>
            <x v="162"/>
            <x v="163"/>
            <x v="164"/>
            <x v="165"/>
            <x v="166"/>
            <x v="167"/>
            <x v="168"/>
            <x v="169"/>
            <x v="170"/>
            <x v="171"/>
            <x v="172"/>
            <x v="173"/>
          </reference>
        </references>
      </pivotArea>
    </format>
    <format dxfId="55">
      <pivotArea dataOnly="0" labelOnly="1" outline="0" fieldPosition="0">
        <references count="2">
          <reference field="8" count="1" selected="0">
            <x v="0"/>
          </reference>
          <reference field="10" count="6">
            <x v="174"/>
            <x v="175"/>
            <x v="176"/>
            <x v="177"/>
            <x v="211"/>
            <x v="212"/>
          </reference>
        </references>
      </pivotArea>
    </format>
    <format dxfId="54">
      <pivotArea dataOnly="0" labelOnly="1" outline="0" fieldPosition="0">
        <references count="2">
          <reference field="8" count="1" selected="0">
            <x v="1"/>
          </reference>
          <reference field="10" count="50">
            <x v="34"/>
            <x v="35"/>
            <x v="36"/>
            <x v="37"/>
            <x v="38"/>
            <x v="39"/>
            <x v="40"/>
            <x v="41"/>
            <x v="42"/>
            <x v="43"/>
            <x v="44"/>
            <x v="45"/>
            <x v="46"/>
            <x v="47"/>
            <x v="48"/>
            <x v="49"/>
            <x v="50"/>
            <x v="51"/>
            <x v="52"/>
            <x v="53"/>
            <x v="54"/>
            <x v="55"/>
            <x v="56"/>
            <x v="57"/>
            <x v="58"/>
            <x v="59"/>
            <x v="60"/>
            <x v="61"/>
            <x v="62"/>
            <x v="63"/>
            <x v="64"/>
            <x v="65"/>
            <x v="66"/>
            <x v="69"/>
            <x v="70"/>
            <x v="71"/>
            <x v="107"/>
            <x v="108"/>
            <x v="109"/>
            <x v="110"/>
            <x v="111"/>
            <x v="112"/>
            <x v="113"/>
            <x v="114"/>
            <x v="115"/>
            <x v="116"/>
            <x v="117"/>
            <x v="118"/>
            <x v="119"/>
            <x v="120"/>
          </reference>
        </references>
      </pivotArea>
    </format>
    <format dxfId="53">
      <pivotArea dataOnly="0" labelOnly="1" outline="0" fieldPosition="0">
        <references count="2">
          <reference field="8" count="1" selected="0">
            <x v="1"/>
          </reference>
          <reference field="10" count="50">
            <x v="121"/>
            <x v="122"/>
            <x v="123"/>
            <x v="124"/>
            <x v="125"/>
            <x v="126"/>
            <x v="127"/>
            <x v="128"/>
            <x v="129"/>
            <x v="130"/>
            <x v="131"/>
            <x v="132"/>
            <x v="133"/>
            <x v="134"/>
            <x v="135"/>
            <x v="136"/>
            <x v="137"/>
            <x v="138"/>
            <x v="139"/>
            <x v="140"/>
            <x v="141"/>
            <x v="142"/>
            <x v="143"/>
            <x v="144"/>
            <x v="178"/>
            <x v="179"/>
            <x v="180"/>
            <x v="181"/>
            <x v="182"/>
            <x v="183"/>
            <x v="184"/>
            <x v="185"/>
            <x v="186"/>
            <x v="187"/>
            <x v="188"/>
            <x v="189"/>
            <x v="190"/>
            <x v="191"/>
            <x v="192"/>
            <x v="193"/>
            <x v="194"/>
            <x v="195"/>
            <x v="196"/>
            <x v="197"/>
            <x v="198"/>
            <x v="199"/>
            <x v="200"/>
            <x v="201"/>
            <x v="202"/>
            <x v="203"/>
          </reference>
        </references>
      </pivotArea>
    </format>
    <format dxfId="52">
      <pivotArea dataOnly="0" labelOnly="1" outline="0" fieldPosition="0">
        <references count="2">
          <reference field="8" count="1" selected="0">
            <x v="1"/>
          </reference>
          <reference field="10" count="10">
            <x v="204"/>
            <x v="205"/>
            <x v="206"/>
            <x v="207"/>
            <x v="208"/>
            <x v="209"/>
            <x v="210"/>
            <x v="213"/>
            <x v="214"/>
            <x v="215"/>
          </reference>
        </references>
      </pivotArea>
    </format>
    <format dxfId="51">
      <pivotArea dataOnly="0" labelOnly="1" outline="0" fieldPosition="0">
        <references count="1">
          <reference field="4294967294" count="33">
            <x v="0"/>
            <x v="1"/>
            <x v="2"/>
            <x v="3"/>
            <x v="4"/>
            <x v="5"/>
            <x v="6"/>
            <x v="7"/>
            <x v="8"/>
            <x v="9"/>
            <x v="10"/>
            <x v="11"/>
            <x v="12"/>
            <x v="13"/>
            <x v="14"/>
            <x v="15"/>
            <x v="16"/>
            <x v="17"/>
            <x v="18"/>
            <x v="19"/>
            <x v="20"/>
            <x v="21"/>
            <x v="22"/>
            <x v="23"/>
            <x v="24"/>
            <x v="25"/>
            <x v="26"/>
            <x v="27"/>
            <x v="28"/>
            <x v="29"/>
            <x v="30"/>
            <x v="31"/>
            <x v="32"/>
          </reference>
        </references>
      </pivotArea>
    </format>
  </formats>
  <conditionalFormats count="1">
    <conditionalFormat priority="1">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11" name="PivotTable1"/>
  </pivotTables>
  <data>
    <tabular pivotCacheId="1">
      <items count="5">
        <i x="4" s="1"/>
        <i x="1" s="1"/>
        <i x="3" s="1"/>
        <i x="2" s="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county" sourceName="subcounty">
  <pivotTables>
    <pivotTable tabId="11" name="PivotTable1"/>
  </pivotTables>
  <data>
    <tabular pivotCacheId="1">
      <items count="22">
        <i x="6" s="1"/>
        <i x="16" s="1"/>
        <i x="9" s="1"/>
        <i x="15" s="1"/>
        <i x="1" s="1"/>
        <i x="13" s="1"/>
        <i x="17" s="1"/>
        <i x="4" s="1"/>
        <i x="8" s="1"/>
        <i x="11" s="1"/>
        <i x="5" s="1"/>
        <i x="14" s="1"/>
        <i x="12" s="1"/>
        <i x="7" s="1"/>
        <i x="10" s="1"/>
        <i x="2" s="1"/>
        <i x="3" s="1"/>
        <i x="20" s="1" nd="1"/>
        <i x="19" s="1" nd="1"/>
        <i x="21" s="1" nd="1"/>
        <i x="18" s="1" nd="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11" name="PivotTable1"/>
  </pivotTables>
  <data>
    <tabular pivotCacheId="1">
      <items count="58">
        <i x="2" s="1"/>
        <i x="3" s="1"/>
        <i x="4" s="1"/>
        <i x="5" s="1"/>
        <i x="6" s="1"/>
        <i x="7" s="1"/>
        <i x="8" s="1"/>
        <i x="9" s="1"/>
        <i x="35" s="1"/>
        <i x="10" s="1"/>
        <i x="11" s="1"/>
        <i x="12" s="1"/>
        <i x="13" s="1"/>
        <i x="14" s="1"/>
        <i x="15" s="1"/>
        <i x="16" s="1"/>
        <i x="17" s="1"/>
        <i x="18" s="1"/>
        <i x="19" s="1"/>
        <i x="20" s="1"/>
        <i x="36" s="1"/>
        <i x="21" s="1"/>
        <i x="22" s="1"/>
        <i x="23" s="1"/>
        <i x="24" s="1"/>
        <i x="25" s="1"/>
        <i x="26" s="1"/>
        <i x="1" s="1"/>
        <i x="27" s="1"/>
        <i x="28" s="1"/>
        <i x="37" s="1"/>
        <i x="29" s="1"/>
        <i x="30" s="1"/>
        <i x="31" s="1"/>
        <i x="32" s="1"/>
        <i x="33" s="1"/>
        <i x="34" s="1"/>
        <i x="47" s="1" nd="1"/>
        <i x="52" s="1" nd="1"/>
        <i x="53" s="1" nd="1"/>
        <i x="46" s="1" nd="1"/>
        <i x="40" s="1" nd="1"/>
        <i x="57" s="1" nd="1"/>
        <i x="50" s="1" nd="1"/>
        <i x="45" s="1" nd="1"/>
        <i x="51" s="1" nd="1"/>
        <i x="42" s="1" nd="1"/>
        <i x="39" s="1" nd="1"/>
        <i x="44" s="1" nd="1"/>
        <i x="41" s="1" nd="1"/>
        <i x="56" s="1" nd="1"/>
        <i x="49" s="1" nd="1"/>
        <i x="43" s="1" nd="1"/>
        <i x="54" s="1" nd="1"/>
        <i x="55" s="1" nd="1"/>
        <i x="48" s="1" nd="1"/>
        <i x="38"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portingmonth" sourceName="reportingmonth">
  <pivotTables>
    <pivotTable tabId="11" name="PivotTable1"/>
  </pivotTables>
  <data>
    <tabular pivotCacheId="1">
      <items count="7">
        <i x="1" s="1"/>
        <i x="6" s="1" nd="1"/>
        <i x="2" s="1" nd="1"/>
        <i x="4" s="1" nd="1"/>
        <i x="5" s="1" nd="1"/>
        <i x="3"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Light6" rowHeight="457200"/>
  <slicer name="subcounty" cache="Slicer_subcounty" caption="subcounty" columnCount="2" style="SlicerStyleLight6" rowHeight="365760"/>
  <slicer name="facility" cache="Slicer_facility" caption="facility" columnCount="2" style="SlicerStyleLight6" rowHeight="457200"/>
  <slicer name="reportingmonth" cache="Slicer_reportingmonth" caption="reportingmonth" style="SlicerStyleLight6" rowHeight="54864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 caption="county" style="SlicerStyleLight6" rowHeight="457200"/>
  <slicer name="subcounty 2" cache="Slicer_subcounty" caption="subcounty" columnCount="2" style="SlicerStyleLight6" rowHeight="365760"/>
  <slicer name="facility 2" cache="Slicer_facility" caption="facility" columnCount="2" style="SlicerStyleLight6" rowHeight="457200"/>
  <slicer name="reportingmonth 2" cache="Slicer_reportingmonth" caption="reportingmonth" style="SlicerStyleLight6" rowHeight="54864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1" cache="Slicer_county" caption="county" style="SlicerStyleOther2" rowHeight="457200"/>
  <slicer name="subcounty 1" cache="Slicer_subcounty" caption="subcounty" columnCount="2" style="SlicerStyleOther2" rowHeight="365760"/>
  <slicer name="facility 1" cache="Slicer_facility" caption="facility" columnCount="2" style="SlicerStyleOther2" rowHeight="457200"/>
</slicers>
</file>

<file path=xl/tables/table1.xml><?xml version="1.0" encoding="utf-8"?>
<table xmlns="http://schemas.openxmlformats.org/spreadsheetml/2006/main" id="1" name="Table1" displayName="Table1" ref="A1:AR2" insertRow="1" totalsRowShown="0" headerRowDxfId="50" dataDxfId="48" headerRowBorderDxfId="49" tableBorderDxfId="47" totalsRowBorderDxfId="46">
  <autoFilter ref="A1:AR2"/>
  <tableColumns count="44">
    <tableColumn id="1" name="county" dataDxfId="45"/>
    <tableColumn id="2" name="subcounty" dataDxfId="44"/>
    <tableColumn id="3" name="facility" dataDxfId="43"/>
    <tableColumn id="4" name="mflcode" dataDxfId="42"/>
    <tableColumn id="5" name="reportingmonth" dataDxfId="41"/>
    <tableColumn id="6" name="id" dataDxfId="40"/>
    <tableColumn id="7" name="facility_id" dataDxfId="39"/>
    <tableColumn id="8" name="yearmonth" dataDxfId="38"/>
    <tableColumn id="9" name="form" dataDxfId="37"/>
    <tableColumn id="10" name="date" dataDxfId="36"/>
    <tableColumn id="11" name="indicator_id" dataDxfId="35"/>
    <tableColumn id="12" name="carryover" dataDxfId="34"/>
    <tableColumn id="13" name="d1" dataDxfId="33"/>
    <tableColumn id="14" name="d2" dataDxfId="32"/>
    <tableColumn id="15" name="d3" dataDxfId="31"/>
    <tableColumn id="16" name="d4" dataDxfId="30"/>
    <tableColumn id="17" name="d5" dataDxfId="29"/>
    <tableColumn id="18" name="d6" dataDxfId="28"/>
    <tableColumn id="19" name="d7" dataDxfId="27"/>
    <tableColumn id="20" name="d8" dataDxfId="26"/>
    <tableColumn id="21" name="d9" dataDxfId="25"/>
    <tableColumn id="22" name="d10" dataDxfId="24"/>
    <tableColumn id="23" name="d11" dataDxfId="23"/>
    <tableColumn id="24" name="d12" dataDxfId="22"/>
    <tableColumn id="25" name="d13" dataDxfId="21"/>
    <tableColumn id="26" name="d14" dataDxfId="20"/>
    <tableColumn id="27" name="d15" dataDxfId="19"/>
    <tableColumn id="28" name="d16" dataDxfId="18"/>
    <tableColumn id="29" name="d17" dataDxfId="17"/>
    <tableColumn id="30" name="d18" dataDxfId="16"/>
    <tableColumn id="31" name="d19" dataDxfId="15"/>
    <tableColumn id="32" name="d20" dataDxfId="14"/>
    <tableColumn id="33" name="d21" dataDxfId="13"/>
    <tableColumn id="34" name="d22" dataDxfId="12"/>
    <tableColumn id="35" name="d23" dataDxfId="11"/>
    <tableColumn id="36" name="d24" dataDxfId="10"/>
    <tableColumn id="37" name="d25" dataDxfId="9"/>
    <tableColumn id="38" name="d26" dataDxfId="8"/>
    <tableColumn id="39" name="d27" dataDxfId="7"/>
    <tableColumn id="40" name="d28" dataDxfId="6"/>
    <tableColumn id="41" name="d29" dataDxfId="5"/>
    <tableColumn id="42" name="d30" dataDxfId="4"/>
    <tableColumn id="43" name="d31" dataDxfId="3"/>
    <tableColumn id="44" name="tota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109375" defaultRowHeight="15"/>
  <cols>
    <col min="1" max="1" width="21" style="2" customWidth="1" collapsed="1"/>
    <col min="2" max="2" width="56" style="1" customWidth="1" collapsed="1"/>
    <col min="3" max="16384" width="8.7109375" style="1" collapsed="1"/>
  </cols>
  <sheetData>
    <row r="1" spans="1:2" ht="15.75" thickBot="1">
      <c r="A1" s="155" t="s">
        <v>136</v>
      </c>
      <c r="B1" s="155"/>
    </row>
    <row r="2" spans="1:2" ht="105">
      <c r="A2" s="3" t="s">
        <v>12</v>
      </c>
      <c r="B2" s="4" t="s">
        <v>138</v>
      </c>
    </row>
    <row r="3" spans="1:2">
      <c r="A3" s="5" t="s">
        <v>13</v>
      </c>
      <c r="B3" s="6" t="s">
        <v>14</v>
      </c>
    </row>
    <row r="4" spans="1:2" ht="45">
      <c r="A4" s="7">
        <v>7</v>
      </c>
      <c r="B4" s="8" t="s">
        <v>15</v>
      </c>
    </row>
    <row r="5" spans="1:2" ht="30">
      <c r="A5" s="7">
        <v>8</v>
      </c>
      <c r="B5" s="8" t="s">
        <v>16</v>
      </c>
    </row>
    <row r="6" spans="1:2" ht="60">
      <c r="A6" s="7">
        <v>9</v>
      </c>
      <c r="B6" s="8" t="s">
        <v>17</v>
      </c>
    </row>
    <row r="7" spans="1:2" ht="90">
      <c r="A7" s="9" t="s">
        <v>139</v>
      </c>
      <c r="B7" s="8" t="s">
        <v>7</v>
      </c>
    </row>
    <row r="8" spans="1:2" ht="30">
      <c r="A8" s="7">
        <v>39</v>
      </c>
      <c r="B8" s="8" t="s">
        <v>8</v>
      </c>
    </row>
    <row r="9" spans="1:2" ht="60">
      <c r="A9" s="10" t="s">
        <v>18</v>
      </c>
      <c r="B9" s="8" t="s">
        <v>19</v>
      </c>
    </row>
    <row r="10" spans="1:2" ht="45">
      <c r="A10" s="7" t="s">
        <v>10</v>
      </c>
      <c r="B10" s="8" t="s">
        <v>20</v>
      </c>
    </row>
    <row r="11" spans="1:2" ht="45.75" thickBot="1">
      <c r="A11" s="11" t="s">
        <v>21</v>
      </c>
      <c r="B11" s="12" t="s">
        <v>22</v>
      </c>
    </row>
    <row r="13" spans="1:2" ht="16.5" thickBot="1">
      <c r="A13" s="156" t="s">
        <v>137</v>
      </c>
      <c r="B13" s="156"/>
    </row>
    <row r="14" spans="1:2" ht="120">
      <c r="A14" s="39" t="s">
        <v>12</v>
      </c>
      <c r="B14" s="40" t="s">
        <v>140</v>
      </c>
    </row>
    <row r="15" spans="1:2">
      <c r="A15" s="41" t="s">
        <v>55</v>
      </c>
      <c r="B15" s="42" t="s">
        <v>14</v>
      </c>
    </row>
    <row r="16" spans="1:2" ht="45">
      <c r="A16" s="43">
        <v>7</v>
      </c>
      <c r="B16" s="44" t="s">
        <v>60</v>
      </c>
    </row>
    <row r="17" spans="1:2" ht="75">
      <c r="A17" s="43">
        <v>8</v>
      </c>
      <c r="B17" s="44" t="s">
        <v>61</v>
      </c>
    </row>
    <row r="18" spans="1:2" ht="75">
      <c r="A18" s="43" t="s">
        <v>56</v>
      </c>
      <c r="B18" s="44" t="s">
        <v>62</v>
      </c>
    </row>
    <row r="19" spans="1:2" ht="120">
      <c r="A19" s="43" t="s">
        <v>141</v>
      </c>
      <c r="B19" s="44" t="s">
        <v>66</v>
      </c>
    </row>
    <row r="20" spans="1:2" ht="30">
      <c r="A20" s="43" t="s">
        <v>142</v>
      </c>
      <c r="B20" s="44" t="s">
        <v>143</v>
      </c>
    </row>
    <row r="21" spans="1:2" ht="45">
      <c r="A21" s="43" t="s">
        <v>57</v>
      </c>
      <c r="B21" s="44" t="s">
        <v>63</v>
      </c>
    </row>
    <row r="22" spans="1:2" ht="45">
      <c r="A22" s="43" t="s">
        <v>10</v>
      </c>
      <c r="B22" s="44" t="s">
        <v>64</v>
      </c>
    </row>
    <row r="23" spans="1:2" ht="30.75" thickBot="1">
      <c r="A23" s="45" t="s">
        <v>21</v>
      </c>
      <c r="B23" s="46" t="s">
        <v>65</v>
      </c>
    </row>
  </sheetData>
  <mergeCells count="2">
    <mergeCell ref="A1:B1"/>
    <mergeCell ref="A13: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R77"/>
  <sheetViews>
    <sheetView showGridLines="0" zoomScale="50" zoomScaleNormal="50" zoomScalePageLayoutView="60" workbookViewId="0">
      <pane xSplit="4" ySplit="7" topLeftCell="E8" activePane="bottomRight" state="frozen"/>
      <selection pane="topRight" activeCell="D1" sqref="D1"/>
      <selection pane="bottomLeft" activeCell="A7" sqref="A7"/>
      <selection pane="bottomRight" activeCell="G14" sqref="G14"/>
    </sheetView>
  </sheetViews>
  <sheetFormatPr defaultColWidth="9" defaultRowHeight="23.25"/>
  <cols>
    <col min="1" max="1" width="9.28515625" style="94" bestFit="1" customWidth="1" collapsed="1"/>
    <col min="2" max="2" width="33.5703125" style="33" bestFit="1" customWidth="1" collapsed="1"/>
    <col min="3" max="3" width="114.42578125" style="17" bestFit="1" customWidth="1" collapsed="1"/>
    <col min="4" max="4" width="15" style="14" bestFit="1" customWidth="1" collapsed="1"/>
    <col min="5" max="7" width="10.140625" style="20" bestFit="1" customWidth="1" collapsed="1"/>
    <col min="8" max="8" width="9" style="20" customWidth="1" collapsed="1"/>
    <col min="9" max="15" width="10.140625" style="20" bestFit="1" customWidth="1" collapsed="1"/>
    <col min="16" max="17" width="8.7109375" style="20" bestFit="1" customWidth="1" collapsed="1"/>
    <col min="18" max="35" width="10.140625" style="20" bestFit="1" customWidth="1" collapsed="1"/>
    <col min="36" max="36" width="42.140625" style="20" bestFit="1" customWidth="1" collapsed="1"/>
    <col min="37" max="37" width="9" style="18" hidden="1" customWidth="1" collapsed="1"/>
    <col min="38" max="38" width="10.42578125" style="18" hidden="1" customWidth="1" collapsed="1"/>
    <col min="39" max="39" width="7.7109375" style="13" customWidth="1" collapsed="1"/>
    <col min="40" max="44" width="9" style="13" collapsed="1"/>
    <col min="45" max="16384" width="9" style="14" collapsed="1"/>
  </cols>
  <sheetData>
    <row r="1" spans="2:38" ht="10.5" customHeight="1" thickBot="1"/>
    <row r="2" spans="2:38" ht="58.5" customHeight="1" thickBot="1">
      <c r="C2" s="29"/>
      <c r="D2" s="30"/>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27"/>
      <c r="AL2" s="28"/>
    </row>
    <row r="3" spans="2:38" ht="40.5" customHeight="1" thickBot="1">
      <c r="B3" s="34"/>
      <c r="C3" s="194" t="s">
        <v>108</v>
      </c>
      <c r="D3" s="191"/>
      <c r="E3" s="195" t="str">
        <f>pivot!B1</f>
        <v>(All)</v>
      </c>
      <c r="F3" s="195"/>
      <c r="G3" s="195"/>
      <c r="H3" s="195"/>
      <c r="I3" s="195"/>
      <c r="J3" s="191" t="s">
        <v>109</v>
      </c>
      <c r="K3" s="191"/>
      <c r="L3" s="191"/>
      <c r="M3" s="193" t="str">
        <f>pivot!B3</f>
        <v>(All)</v>
      </c>
      <c r="N3" s="193"/>
      <c r="O3" s="193"/>
      <c r="P3" s="193"/>
      <c r="Q3" s="193"/>
      <c r="R3" s="193"/>
      <c r="S3" s="193"/>
      <c r="T3" s="191" t="s">
        <v>110</v>
      </c>
      <c r="U3" s="191"/>
      <c r="V3" s="192" t="str">
        <f>pivot!B4</f>
        <v>(All)</v>
      </c>
      <c r="W3" s="192"/>
      <c r="X3" s="192"/>
      <c r="Y3" s="31"/>
      <c r="Z3" s="191" t="s">
        <v>186</v>
      </c>
      <c r="AA3" s="191"/>
      <c r="AB3" s="191"/>
      <c r="AC3" s="192" t="str">
        <f>pivot!B5</f>
        <v>(All)</v>
      </c>
      <c r="AD3" s="192"/>
      <c r="AE3" s="192"/>
      <c r="AF3" s="192"/>
      <c r="AG3" s="192"/>
      <c r="AH3" s="191"/>
      <c r="AI3" s="191"/>
      <c r="AJ3" s="32"/>
      <c r="AK3" s="32"/>
      <c r="AL3" s="28"/>
    </row>
    <row r="4" spans="2:38" ht="23.25" customHeight="1">
      <c r="C4" s="180" t="s">
        <v>144</v>
      </c>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8" t="s">
        <v>0</v>
      </c>
      <c r="AK4" s="182" t="s">
        <v>9</v>
      </c>
      <c r="AL4" s="183"/>
    </row>
    <row r="5" spans="2:38" ht="23.25" customHeight="1" thickBot="1">
      <c r="C5" s="180"/>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9"/>
      <c r="AK5" s="86" t="s">
        <v>10</v>
      </c>
      <c r="AL5" s="85" t="s">
        <v>11</v>
      </c>
    </row>
    <row r="6" spans="2:38" ht="32.25" hidden="1" thickBot="1">
      <c r="C6" s="84"/>
      <c r="D6" s="87" t="s">
        <v>153</v>
      </c>
      <c r="E6" s="134" t="s">
        <v>154</v>
      </c>
      <c r="F6" s="134" t="s">
        <v>155</v>
      </c>
      <c r="G6" s="134" t="s">
        <v>156</v>
      </c>
      <c r="H6" s="134" t="s">
        <v>157</v>
      </c>
      <c r="I6" s="134" t="s">
        <v>158</v>
      </c>
      <c r="J6" s="134" t="s">
        <v>159</v>
      </c>
      <c r="K6" s="134" t="s">
        <v>82</v>
      </c>
      <c r="L6" s="134" t="s">
        <v>161</v>
      </c>
      <c r="M6" s="134" t="s">
        <v>162</v>
      </c>
      <c r="N6" s="134" t="s">
        <v>163</v>
      </c>
      <c r="O6" s="134" t="s">
        <v>164</v>
      </c>
      <c r="P6" s="134" t="s">
        <v>165</v>
      </c>
      <c r="Q6" s="134" t="s">
        <v>166</v>
      </c>
      <c r="R6" s="134" t="s">
        <v>167</v>
      </c>
      <c r="S6" s="134" t="s">
        <v>168</v>
      </c>
      <c r="T6" s="134" t="s">
        <v>169</v>
      </c>
      <c r="U6" s="134" t="s">
        <v>170</v>
      </c>
      <c r="V6" s="134" t="s">
        <v>171</v>
      </c>
      <c r="W6" s="134" t="s">
        <v>172</v>
      </c>
      <c r="X6" s="134" t="s">
        <v>173</v>
      </c>
      <c r="Y6" s="134" t="s">
        <v>174</v>
      </c>
      <c r="Z6" s="134" t="s">
        <v>175</v>
      </c>
      <c r="AA6" s="134" t="s">
        <v>176</v>
      </c>
      <c r="AB6" s="134" t="s">
        <v>177</v>
      </c>
      <c r="AC6" s="134" t="s">
        <v>178</v>
      </c>
      <c r="AD6" s="134" t="s">
        <v>179</v>
      </c>
      <c r="AE6" s="134" t="s">
        <v>180</v>
      </c>
      <c r="AF6" s="134" t="s">
        <v>181</v>
      </c>
      <c r="AG6" s="134" t="s">
        <v>182</v>
      </c>
      <c r="AH6" s="134" t="s">
        <v>183</v>
      </c>
      <c r="AI6" s="135" t="s">
        <v>184</v>
      </c>
      <c r="AJ6" s="88" t="s">
        <v>185</v>
      </c>
      <c r="AK6" s="88" t="s">
        <v>185</v>
      </c>
      <c r="AL6" s="88" t="s">
        <v>185</v>
      </c>
    </row>
    <row r="7" spans="2:38" ht="33" customHeight="1" thickBot="1">
      <c r="B7" s="33" t="s">
        <v>69</v>
      </c>
      <c r="C7" s="107" t="s">
        <v>3</v>
      </c>
      <c r="D7" s="108" t="s">
        <v>383</v>
      </c>
      <c r="E7" s="109">
        <v>1</v>
      </c>
      <c r="F7" s="109">
        <v>2</v>
      </c>
      <c r="G7" s="109">
        <v>3</v>
      </c>
      <c r="H7" s="109">
        <v>4</v>
      </c>
      <c r="I7" s="109">
        <v>5</v>
      </c>
      <c r="J7" s="109">
        <v>6</v>
      </c>
      <c r="K7" s="109">
        <v>7</v>
      </c>
      <c r="L7" s="109">
        <v>8</v>
      </c>
      <c r="M7" s="109">
        <v>9</v>
      </c>
      <c r="N7" s="109">
        <v>10</v>
      </c>
      <c r="O7" s="109">
        <v>11</v>
      </c>
      <c r="P7" s="109">
        <v>12</v>
      </c>
      <c r="Q7" s="109">
        <v>13</v>
      </c>
      <c r="R7" s="109">
        <v>14</v>
      </c>
      <c r="S7" s="109">
        <v>15</v>
      </c>
      <c r="T7" s="109">
        <v>16</v>
      </c>
      <c r="U7" s="109">
        <v>17</v>
      </c>
      <c r="V7" s="109">
        <v>18</v>
      </c>
      <c r="W7" s="109">
        <v>19</v>
      </c>
      <c r="X7" s="109">
        <v>20</v>
      </c>
      <c r="Y7" s="109">
        <v>21</v>
      </c>
      <c r="Z7" s="109">
        <v>22</v>
      </c>
      <c r="AA7" s="109">
        <v>23</v>
      </c>
      <c r="AB7" s="109">
        <v>24</v>
      </c>
      <c r="AC7" s="109">
        <v>25</v>
      </c>
      <c r="AD7" s="109">
        <v>26</v>
      </c>
      <c r="AE7" s="109">
        <v>27</v>
      </c>
      <c r="AF7" s="109">
        <v>28</v>
      </c>
      <c r="AG7" s="109">
        <v>29</v>
      </c>
      <c r="AH7" s="109">
        <v>30</v>
      </c>
      <c r="AI7" s="110">
        <v>31</v>
      </c>
      <c r="AJ7" s="128"/>
      <c r="AK7" s="125"/>
      <c r="AL7" s="126"/>
    </row>
    <row r="8" spans="2:38" ht="41.25" customHeight="1">
      <c r="B8" s="157" t="s">
        <v>394</v>
      </c>
      <c r="C8" s="146" t="s">
        <v>393</v>
      </c>
      <c r="D8" s="147">
        <f>GETPIVOTDATA(" carryover",pivot!$A$7,"form","fmatt","indicator_id","miapdef_total")</f>
        <v>1354</v>
      </c>
      <c r="E8" s="148">
        <f>IF(($D$8-(SUM(E9:E12)))&lt;0,0,($D$8-(SUM(E9:E12))))</f>
        <v>1304</v>
      </c>
      <c r="F8" s="148">
        <f>IF(($E$8-(SUM(F9:F12)))&lt;0,0,($E$8-(SUM(F9:F12))))</f>
        <v>1269</v>
      </c>
      <c r="G8" s="148">
        <f>IF(($F$8-(SUM(G9:G12)))&lt;0,0,($F$8-(SUM(G9:G12))))</f>
        <v>1240</v>
      </c>
      <c r="H8" s="148">
        <f>IF(($G$8-(SUM(H9:H12)))&lt;0,0,($G$8-(SUM(H9:H12))))</f>
        <v>1225</v>
      </c>
      <c r="I8" s="148">
        <f>IF(($H$8-(SUM(I9:I12)))&lt;0,0,($H$8-(SUM(I9:I12))))</f>
        <v>1186</v>
      </c>
      <c r="J8" s="148">
        <f>IF(($I$8-(SUM(J9:J12)))&lt;0,0,($I$8-(SUM(J9:J12))))</f>
        <v>1160</v>
      </c>
      <c r="K8" s="148">
        <f>IF(($J$8-(SUM(K9:K12)))&lt;0,0,($J$8-(SUM(K9:K12))))</f>
        <v>1106</v>
      </c>
      <c r="L8" s="148">
        <f>IF(($K$8-(SUM(L9:L12)))&lt;0,0,($K$8-(SUM(L9:L12))))</f>
        <v>1073</v>
      </c>
      <c r="M8" s="148">
        <f>IF(($L$8-(SUM(M9:M12)))&lt;0,0,($L$8-(SUM(M9:M12))))</f>
        <v>1039</v>
      </c>
      <c r="N8" s="148">
        <f>IF(($M$8-(SUM(N9:N12)))&lt;0,0,($M$8-(SUM(N9:N12))))</f>
        <v>1011</v>
      </c>
      <c r="O8" s="148">
        <f>IF(($N$8-(SUM(O9:O12)))&lt;0,0,($N$8-(SUM(O9:O12))))</f>
        <v>993</v>
      </c>
      <c r="P8" s="148">
        <f>IF(($O$8-(SUM(P9:P12)))&lt;0,0,($O$8-(SUM(P9:P12))))</f>
        <v>985</v>
      </c>
      <c r="Q8" s="148">
        <f>IF(($P$8-(SUM(Q9:Q12)))&lt;0,0,($P$8-(SUM(Q9:Q12))))</f>
        <v>951</v>
      </c>
      <c r="R8" s="148">
        <f>IF(($Q$8-(SUM(R9:R12)))&lt;0,0,($Q$8-(SUM(R9:R12))))</f>
        <v>911</v>
      </c>
      <c r="S8" s="148">
        <f>IF(($R$8-(SUM(S9:S12)))&lt;0,0,($R$8-(SUM(S9:S12))))</f>
        <v>870</v>
      </c>
      <c r="T8" s="148">
        <f>IF(($S$8-(SUM(T9:T12)))&lt;0,0,($S$8-(SUM(T9:T12))))</f>
        <v>840</v>
      </c>
      <c r="U8" s="148">
        <f>IF(($T$8-(SUM(U9:U12)))&lt;0,0,($T$8-(SUM(U9:U12))))</f>
        <v>809</v>
      </c>
      <c r="V8" s="148">
        <f>IF(($U$8-(SUM(V9:V12)))&lt;0,0,($U$8-(SUM(V9:V12))))</f>
        <v>781</v>
      </c>
      <c r="W8" s="148">
        <f>IF(($V$8-(SUM(W9:W12)))&lt;0,0,($V$8-(SUM(W9:W12))))</f>
        <v>763</v>
      </c>
      <c r="X8" s="148">
        <f>IF(($W$8-(SUM(X9:X12)))&lt;0,0,($W$8-(SUM(X9:X12))))</f>
        <v>739</v>
      </c>
      <c r="Y8" s="148">
        <f>IF(($X$8-(SUM(Y9:Y12)))&lt;0,0,($X$8-(SUM(Y9:Y12))))</f>
        <v>703</v>
      </c>
      <c r="Z8" s="148">
        <f>IF(($Y$8-(SUM(Z9:Z12)))&lt;0,D94,($Y$8-(SUM(Z9:Z12))))</f>
        <v>684</v>
      </c>
      <c r="AA8" s="148">
        <f>IF(($Z$8-(SUM(AA9:AA12)))&lt;0,0,($Z$8-(SUM(AA9:AA12))))</f>
        <v>661</v>
      </c>
      <c r="AB8" s="148">
        <f>IF(($AA$8-(SUM(AB9:AB12)))&lt;0,0,($AA$8-(SUM(AB9:AB12))))</f>
        <v>641</v>
      </c>
      <c r="AC8" s="148">
        <f>IF(($AB$8-(SUM(AC9:AC12)))&lt;0,0,($AB$8-(SUM(AC9:AC12))))</f>
        <v>632</v>
      </c>
      <c r="AD8" s="148">
        <f>IF(($AC$8-(SUM(AD9:AD12)))&lt;0,0,($AC$8-(SUM(AD9:AD12))))</f>
        <v>630</v>
      </c>
      <c r="AE8" s="148">
        <f>IF(($AD$8-(SUM(AE9:AE12)))&lt;0,0,($AD$8-(SUM(AE9:AE12))))</f>
        <v>613</v>
      </c>
      <c r="AF8" s="148">
        <f>IF(($AE$8-(SUM(AF9:AF12)))&lt;0,0,($AE$8-(SUM(AF9:AF12))))</f>
        <v>589</v>
      </c>
      <c r="AG8" s="148">
        <f>IF(($AF$8-(SUM(AG9:AG12)))&lt;0,0,($AF$8-(SUM(AG9:AG12))))</f>
        <v>563</v>
      </c>
      <c r="AH8" s="148">
        <f>IF(($AG$8-(SUM(AH9:AH12)))&lt;0,0,($AG$8-(SUM(AH9:AH12))))</f>
        <v>542</v>
      </c>
      <c r="AI8" s="149">
        <f>IF(($AH$8-(SUM(AI9:AI12)))&lt;0,0,($AH$8-(SUM(AI9:AI12))))</f>
        <v>536</v>
      </c>
      <c r="AJ8" s="185"/>
      <c r="AK8" s="130">
        <f>GETPIVOTDATA(" total",pivot!$A$7,"form","fmatt","indicator_id","to_miapdef_total")</f>
        <v>0</v>
      </c>
      <c r="AL8" s="131">
        <f>GETPIVOTDATA(" total",pivot!$A$7,"form","fmatt","indicator_id","died_miapdef_total")</f>
        <v>0</v>
      </c>
    </row>
    <row r="9" spans="2:38" ht="41.25" customHeight="1">
      <c r="B9" s="158"/>
      <c r="C9" s="138" t="s">
        <v>23</v>
      </c>
      <c r="D9" s="112"/>
      <c r="E9" s="113">
        <f>GETPIVOTDATA(" d"&amp;E7,pivot!$A$7,"form","fmatt","indicator_id","miap29_prevm_total")</f>
        <v>12</v>
      </c>
      <c r="F9" s="113">
        <f>GETPIVOTDATA(" d"&amp;F7,pivot!$A$7,"form","fmatt","indicator_id","miap29_prevm_total")</f>
        <v>11</v>
      </c>
      <c r="G9" s="113">
        <f>GETPIVOTDATA(" d"&amp;G7,pivot!$A$7,"form","fmatt","indicator_id","miap29_prevm_total")</f>
        <v>14</v>
      </c>
      <c r="H9" s="113">
        <f>GETPIVOTDATA(" d"&amp;H7,pivot!$A$7,"form","fmatt","indicator_id","miap29_prevm_total")</f>
        <v>12</v>
      </c>
      <c r="I9" s="113">
        <f>GETPIVOTDATA(" d"&amp;I7,pivot!$A$7,"form","fmatt","indicator_id","miap29_prevm_total")</f>
        <v>11</v>
      </c>
      <c r="J9" s="113">
        <f>GETPIVOTDATA(" d"&amp;J7,pivot!$A$7,"form","fmatt","indicator_id","miap29_prevm_total")</f>
        <v>7</v>
      </c>
      <c r="K9" s="113">
        <f>GETPIVOTDATA(" d"&amp;K7,pivot!$A$7,"form","fmatt","indicator_id","miap29_prevm_total")</f>
        <v>20</v>
      </c>
      <c r="L9" s="113">
        <f>GETPIVOTDATA(" d"&amp;L7,pivot!$A$7,"form","fmatt","indicator_id","miap29_prevm_total")</f>
        <v>10</v>
      </c>
      <c r="M9" s="113">
        <f>GETPIVOTDATA(" d"&amp;M7,pivot!$A$7,"form","fmatt","indicator_id","miap29_prevm_total")</f>
        <v>14</v>
      </c>
      <c r="N9" s="113">
        <f>GETPIVOTDATA(" d"&amp;N7,pivot!$A$7,"form","fmatt","indicator_id","miap29_prevm_total")</f>
        <v>16</v>
      </c>
      <c r="O9" s="113">
        <f>GETPIVOTDATA(" d"&amp;O7,pivot!$A$7,"form","fmatt","indicator_id","miap29_prevm_total")</f>
        <v>10</v>
      </c>
      <c r="P9" s="113">
        <f>GETPIVOTDATA(" d"&amp;P7,pivot!$A$7,"form","fmatt","indicator_id","miap29_prevm_total")</f>
        <v>2</v>
      </c>
      <c r="Q9" s="113">
        <f>GETPIVOTDATA(" d"&amp;Q7,pivot!$A$7,"form","fmatt","indicator_id","miap29_prevm_total")</f>
        <v>12</v>
      </c>
      <c r="R9" s="113">
        <f>GETPIVOTDATA(" d"&amp;R7,pivot!$A$7,"form","fmatt","indicator_id","miap29_prevm_total")</f>
        <v>19</v>
      </c>
      <c r="S9" s="113">
        <f>GETPIVOTDATA(" d"&amp;S7,pivot!$A$7,"form","fmatt","indicator_id","miap29_prevm_total")</f>
        <v>16</v>
      </c>
      <c r="T9" s="113">
        <f>GETPIVOTDATA(" d"&amp;T7,pivot!$A$7,"form","fmatt","indicator_id","miap29_prevm_total")</f>
        <v>18</v>
      </c>
      <c r="U9" s="113">
        <f>GETPIVOTDATA(" d"&amp;U7,pivot!$A$7,"form","fmatt","indicator_id","miap29_prevm_total")</f>
        <v>25</v>
      </c>
      <c r="V9" s="113">
        <f>GETPIVOTDATA(" d"&amp;V7,pivot!$A$7,"form","fmatt","indicator_id","miap29_prevm_total")</f>
        <v>15</v>
      </c>
      <c r="W9" s="113">
        <f>GETPIVOTDATA(" d"&amp;W7,pivot!$A$7,"form","fmatt","indicator_id","miap29_prevm_total")</f>
        <v>3</v>
      </c>
      <c r="X9" s="113">
        <f>GETPIVOTDATA(" d"&amp;X7,pivot!$A$7,"form","fmatt","indicator_id","miap29_prevm_total")</f>
        <v>5</v>
      </c>
      <c r="Y9" s="113">
        <f>GETPIVOTDATA(" d"&amp;Y7,pivot!$A$7,"form","fmatt","indicator_id","miap29_prevm_total")</f>
        <v>17</v>
      </c>
      <c r="Z9" s="113">
        <f>GETPIVOTDATA(" d"&amp;Z7,pivot!$A$7,"form","fmatt","indicator_id","miap29_prevm_total")</f>
        <v>8</v>
      </c>
      <c r="AA9" s="113">
        <f>GETPIVOTDATA(" d"&amp;AA7,pivot!$A$7,"form","fmatt","indicator_id","miap29_prevm_total")</f>
        <v>15</v>
      </c>
      <c r="AB9" s="113">
        <f>GETPIVOTDATA(" d"&amp;AB7,pivot!$A$7,"form","fmatt","indicator_id","miap29_prevm_total")</f>
        <v>19</v>
      </c>
      <c r="AC9" s="113">
        <f>GETPIVOTDATA(" d"&amp;AC7,pivot!$A$7,"form","fmatt","indicator_id","miap29_prevm_total")</f>
        <v>6</v>
      </c>
      <c r="AD9" s="113">
        <f>GETPIVOTDATA(" d"&amp;AD7,pivot!$A$7,"form","fmatt","indicator_id","miap29_prevm_total")</f>
        <v>0</v>
      </c>
      <c r="AE9" s="113">
        <f>GETPIVOTDATA(" d"&amp;AE7,pivot!$A$7,"form","fmatt","indicator_id","miap29_prevm_total")</f>
        <v>9</v>
      </c>
      <c r="AF9" s="113">
        <f>GETPIVOTDATA(" d"&amp;AF7,pivot!$A$7,"form","fmatt","indicator_id","miap29_prevm_total")</f>
        <v>9</v>
      </c>
      <c r="AG9" s="113">
        <f>GETPIVOTDATA(" d"&amp;AG7,pivot!$A$7,"form","fmatt","indicator_id","miap29_prevm_total")</f>
        <v>11</v>
      </c>
      <c r="AH9" s="113">
        <f>GETPIVOTDATA(" d"&amp;AH7,pivot!$A$7,"form","fmatt","indicator_id","miap29_prevm_total")</f>
        <v>10</v>
      </c>
      <c r="AI9" s="145">
        <f>GETPIVOTDATA(" d"&amp;AI7,pivot!$A$7,"form","fmatt","indicator_id","miap29_prevm_total")</f>
        <v>3</v>
      </c>
      <c r="AJ9" s="186"/>
      <c r="AK9" s="127">
        <f>GETPIVOTDATA(" total",pivot!$A$7,"form","fmatt","indicator_id","to_miap29_total")</f>
        <v>0</v>
      </c>
      <c r="AL9" s="132">
        <f>GETPIVOTDATA(" total",pivot!$A$7,"form","fmatt","indicator_id","died_miap29_total")</f>
        <v>0</v>
      </c>
    </row>
    <row r="10" spans="2:38" ht="42.75" customHeight="1" thickBot="1">
      <c r="B10" s="158"/>
      <c r="C10" s="139" t="s">
        <v>24</v>
      </c>
      <c r="D10" s="112"/>
      <c r="E10" s="113">
        <f>GETPIVOTDATA(" d"&amp;E7,pivot!$A$7,"form","fmatt","indicator_id","miaprtc_prevm_total")</f>
        <v>36</v>
      </c>
      <c r="F10" s="113">
        <f>GETPIVOTDATA(" d"&amp;F7,pivot!$A$7,"form","fmatt","indicator_id","miaprtc_prevm_total")</f>
        <v>23</v>
      </c>
      <c r="G10" s="113">
        <f>GETPIVOTDATA(" d"&amp;G7,pivot!$A$7,"form","fmatt","indicator_id","miaprtc_prevm_total")</f>
        <v>14</v>
      </c>
      <c r="H10" s="113">
        <f>GETPIVOTDATA(" d"&amp;H7,pivot!$A$7,"form","fmatt","indicator_id","miaprtc_prevm_total")</f>
        <v>2</v>
      </c>
      <c r="I10" s="113">
        <f>GETPIVOTDATA(" d"&amp;I7,pivot!$A$7,"form","fmatt","indicator_id","miaprtc_prevm_total")</f>
        <v>28</v>
      </c>
      <c r="J10" s="113">
        <f>GETPIVOTDATA(" d"&amp;J7,pivot!$A$7,"form","fmatt","indicator_id","miaprtc_prevm_total")</f>
        <v>19</v>
      </c>
      <c r="K10" s="113">
        <f>GETPIVOTDATA(" d"&amp;K7,pivot!$A$7,"form","fmatt","indicator_id","miaprtc_prevm_total")</f>
        <v>33</v>
      </c>
      <c r="L10" s="113">
        <f>GETPIVOTDATA(" d"&amp;L7,pivot!$A$7,"form","fmatt","indicator_id","miaprtc_prevm_total")</f>
        <v>21</v>
      </c>
      <c r="M10" s="113">
        <f>GETPIVOTDATA(" d"&amp;M7,pivot!$A$7,"form","fmatt","indicator_id","miaprtc_prevm_total")</f>
        <v>20</v>
      </c>
      <c r="N10" s="113">
        <f>GETPIVOTDATA(" d"&amp;N7,pivot!$A$7,"form","fmatt","indicator_id","miaprtc_prevm_total")</f>
        <v>12</v>
      </c>
      <c r="O10" s="113">
        <f>GETPIVOTDATA(" d"&amp;O7,pivot!$A$7,"form","fmatt","indicator_id","miaprtc_prevm_total")</f>
        <v>7</v>
      </c>
      <c r="P10" s="113">
        <f>GETPIVOTDATA(" d"&amp;P7,pivot!$A$7,"form","fmatt","indicator_id","miaprtc_prevm_total")</f>
        <v>6</v>
      </c>
      <c r="Q10" s="113">
        <f>GETPIVOTDATA(" d"&amp;Q7,pivot!$A$7,"form","fmatt","indicator_id","miaprtc_prevm_total")</f>
        <v>22</v>
      </c>
      <c r="R10" s="113">
        <f>GETPIVOTDATA(" d"&amp;R7,pivot!$A$7,"form","fmatt","indicator_id","miaprtc_prevm_total")</f>
        <v>21</v>
      </c>
      <c r="S10" s="113">
        <f>GETPIVOTDATA(" d"&amp;S7,pivot!$A$7,"form","fmatt","indicator_id","miaprtc_prevm_total")</f>
        <v>25</v>
      </c>
      <c r="T10" s="113">
        <f>GETPIVOTDATA(" d"&amp;T7,pivot!$A$7,"form","fmatt","indicator_id","miaprtc_prevm_total")</f>
        <v>11</v>
      </c>
      <c r="U10" s="113">
        <f>GETPIVOTDATA(" d"&amp;U7,pivot!$A$7,"form","fmatt","indicator_id","miaprtc_prevm_total")</f>
        <v>6</v>
      </c>
      <c r="V10" s="113">
        <f>GETPIVOTDATA(" d"&amp;V7,pivot!$A$7,"form","fmatt","indicator_id","miaprtc_prevm_total")</f>
        <v>12</v>
      </c>
      <c r="W10" s="113">
        <f>GETPIVOTDATA(" d"&amp;W7,pivot!$A$7,"form","fmatt","indicator_id","miaprtc_prevm_total")</f>
        <v>15</v>
      </c>
      <c r="X10" s="113">
        <f>GETPIVOTDATA(" d"&amp;X7,pivot!$A$7,"form","fmatt","indicator_id","miaprtc_prevm_total")</f>
        <v>19</v>
      </c>
      <c r="Y10" s="113">
        <f>GETPIVOTDATA(" d"&amp;Y7,pivot!$A$7,"form","fmatt","indicator_id","miaprtc_prevm_total")</f>
        <v>19</v>
      </c>
      <c r="Z10" s="113">
        <f>GETPIVOTDATA(" d"&amp;Z7,pivot!$A$7,"form","fmatt","indicator_id","miaprtc_prevm_total")</f>
        <v>11</v>
      </c>
      <c r="AA10" s="113">
        <f>GETPIVOTDATA(" d"&amp;AA7,pivot!$A$7,"form","fmatt","indicator_id","miaprtc_prevm_total")</f>
        <v>8</v>
      </c>
      <c r="AB10" s="113">
        <f>GETPIVOTDATA(" d"&amp;AB7,pivot!$A$7,"form","fmatt","indicator_id","miaprtc_prevm_total")</f>
        <v>1</v>
      </c>
      <c r="AC10" s="113">
        <f>GETPIVOTDATA(" d"&amp;AC7,pivot!$A$7,"form","fmatt","indicator_id","miaprtc_prevm_total")</f>
        <v>3</v>
      </c>
      <c r="AD10" s="113">
        <f>GETPIVOTDATA(" d"&amp;AD7,pivot!$A$7,"form","fmatt","indicator_id","miaprtc_prevm_total")</f>
        <v>2</v>
      </c>
      <c r="AE10" s="113">
        <f>GETPIVOTDATA(" d"&amp;AE7,pivot!$A$7,"form","fmatt","indicator_id","miaprtc_prevm_total")</f>
        <v>8</v>
      </c>
      <c r="AF10" s="113">
        <f>GETPIVOTDATA(" d"&amp;AF7,pivot!$A$7,"form","fmatt","indicator_id","miaprtc_prevm_total")</f>
        <v>15</v>
      </c>
      <c r="AG10" s="113">
        <f>GETPIVOTDATA(" d"&amp;AG7,pivot!$A$7,"form","fmatt","indicator_id","miaprtc_prevm_total")</f>
        <v>15</v>
      </c>
      <c r="AH10" s="113">
        <f>GETPIVOTDATA(" d"&amp;AH7,pivot!$A$7,"form","fmatt","indicator_id","miaprtc_prevm_total")</f>
        <v>11</v>
      </c>
      <c r="AI10" s="145">
        <f>GETPIVOTDATA(" d"&amp;AI7,pivot!$A$7,"form","fmatt","indicator_id","miaprtc_prevm_total")</f>
        <v>3</v>
      </c>
      <c r="AJ10" s="187"/>
      <c r="AK10" s="127">
        <f>GETPIVOTDATA(" total",pivot!$A$7,"form","fmatt","indicator_id","to_miaprtc_total")</f>
        <v>0</v>
      </c>
      <c r="AL10" s="132">
        <f>GETPIVOTDATA(" total",pivot!$A$7,"form","fmatt","indicator_id","died_miaprtc_total")</f>
        <v>0</v>
      </c>
    </row>
    <row r="11" spans="2:38" ht="42.75" customHeight="1">
      <c r="B11" s="158"/>
      <c r="C11" s="139" t="s">
        <v>396</v>
      </c>
      <c r="D11" s="111"/>
      <c r="E11" s="113">
        <f>GETPIVOTDATA(" d"&amp;E7,pivot!$A$7,"form","fmatt","indicator_id","to_from_miap_prevm_total")</f>
        <v>1</v>
      </c>
      <c r="F11" s="113">
        <f>GETPIVOTDATA(" d"&amp;F7,pivot!$A$7,"form","fmatt","indicator_id","to_from_miap_prevm_total")</f>
        <v>0</v>
      </c>
      <c r="G11" s="113">
        <f>GETPIVOTDATA(" d"&amp;G7,pivot!$A$7,"form","fmatt","indicator_id","to_from_miap_prevm_total")</f>
        <v>0</v>
      </c>
      <c r="H11" s="113">
        <f>GETPIVOTDATA(" d"&amp;H7,pivot!$A$7,"form","fmatt","indicator_id","to_from_miap_prevm_total")</f>
        <v>0</v>
      </c>
      <c r="I11" s="113">
        <f>GETPIVOTDATA(" d"&amp;I7,pivot!$A$7,"form","fmatt","indicator_id","to_from_miap_prevm_total")</f>
        <v>0</v>
      </c>
      <c r="J11" s="113">
        <f>GETPIVOTDATA(" d"&amp;J7,pivot!$A$7,"form","fmatt","indicator_id","to_from_miap_prevm_total")</f>
        <v>0</v>
      </c>
      <c r="K11" s="113">
        <f>GETPIVOTDATA(" d"&amp;K7,pivot!$A$7,"form","fmatt","indicator_id","to_from_miap_prevm_total")</f>
        <v>0</v>
      </c>
      <c r="L11" s="113">
        <f>GETPIVOTDATA(" d"&amp;L7,pivot!$A$7,"form","fmatt","indicator_id","to_from_miap_prevm_total")</f>
        <v>1</v>
      </c>
      <c r="M11" s="113">
        <f>GETPIVOTDATA(" d"&amp;M7,pivot!$A$7,"form","fmatt","indicator_id","to_from_miap_prevm_total")</f>
        <v>0</v>
      </c>
      <c r="N11" s="113">
        <f>GETPIVOTDATA(" d"&amp;N7,pivot!$A$7,"form","fmatt","indicator_id","to_from_miap_prevm_total")</f>
        <v>0</v>
      </c>
      <c r="O11" s="113">
        <f>GETPIVOTDATA(" d"&amp;O7,pivot!$A$7,"form","fmatt","indicator_id","to_from_miap_prevm_total")</f>
        <v>0</v>
      </c>
      <c r="P11" s="113">
        <f>GETPIVOTDATA(" d"&amp;P7,pivot!$A$7,"form","fmatt","indicator_id","to_from_miap_prevm_total")</f>
        <v>0</v>
      </c>
      <c r="Q11" s="113">
        <f>GETPIVOTDATA(" d"&amp;Q7,pivot!$A$7,"form","fmatt","indicator_id","to_from_miap_prevm_total")</f>
        <v>0</v>
      </c>
      <c r="R11" s="113">
        <f>GETPIVOTDATA(" d"&amp;R7,pivot!$A$7,"form","fmatt","indicator_id","to_from_miap_prevm_total")</f>
        <v>0</v>
      </c>
      <c r="S11" s="113">
        <f>GETPIVOTDATA(" d"&amp;S7,pivot!$A$7,"form","fmatt","indicator_id","to_from_miap_prevm_total")</f>
        <v>0</v>
      </c>
      <c r="T11" s="113">
        <f>GETPIVOTDATA(" d"&amp;T7,pivot!$A$7,"form","fmatt","indicator_id","to_from_miap_prevm_total")</f>
        <v>0</v>
      </c>
      <c r="U11" s="113">
        <f>GETPIVOTDATA(" d"&amp;U7,pivot!$A$7,"form","fmatt","indicator_id","to_from_miap_prevm_total")</f>
        <v>0</v>
      </c>
      <c r="V11" s="113">
        <f>GETPIVOTDATA(" d"&amp;V7,pivot!$A$7,"form","fmatt","indicator_id","to_from_miap_prevm_total")</f>
        <v>0</v>
      </c>
      <c r="W11" s="113">
        <f>GETPIVOTDATA(" d"&amp;W7,pivot!$A$7,"form","fmatt","indicator_id","to_from_miap_prevm_total")</f>
        <v>0</v>
      </c>
      <c r="X11" s="113">
        <f>GETPIVOTDATA(" d"&amp;X7,pivot!$A$7,"form","fmatt","indicator_id","to_from_miap_prevm_total")</f>
        <v>0</v>
      </c>
      <c r="Y11" s="113">
        <f>GETPIVOTDATA(" d"&amp;Y7,pivot!$A$7,"form","fmatt","indicator_id","to_from_miap_prevm_total")</f>
        <v>0</v>
      </c>
      <c r="Z11" s="113">
        <f>GETPIVOTDATA(" d"&amp;Z7,pivot!$A$7,"form","fmatt","indicator_id","to_from_miap_prevm_total")</f>
        <v>0</v>
      </c>
      <c r="AA11" s="113">
        <f>GETPIVOTDATA(" d"&amp;AA7,pivot!$A$7,"form","fmatt","indicator_id","to_from_miap_prevm_total")</f>
        <v>0</v>
      </c>
      <c r="AB11" s="113">
        <f>GETPIVOTDATA(" d"&amp;AB7,pivot!$A$7,"form","fmatt","indicator_id","to_from_miap_prevm_total")</f>
        <v>0</v>
      </c>
      <c r="AC11" s="113">
        <f>GETPIVOTDATA(" d"&amp;AC7,pivot!$A$7,"form","fmatt","indicator_id","to_from_miap_prevm_total")</f>
        <v>0</v>
      </c>
      <c r="AD11" s="113">
        <f>GETPIVOTDATA(" d"&amp;AD7,pivot!$A$7,"form","fmatt","indicator_id","to_from_miap_prevm_total")</f>
        <v>0</v>
      </c>
      <c r="AE11" s="113">
        <f>GETPIVOTDATA(" d"&amp;AE7,pivot!$A$7,"form","fmatt","indicator_id","to_from_miap_prevm_total")</f>
        <v>0</v>
      </c>
      <c r="AF11" s="113">
        <f>GETPIVOTDATA(" d"&amp;AF7,pivot!$A$7,"form","fmatt","indicator_id","to_from_miap_prevm_total")</f>
        <v>0</v>
      </c>
      <c r="AG11" s="113">
        <f>GETPIVOTDATA(" d"&amp;AG7,pivot!$A$7,"form","fmatt","indicator_id","to_from_miap_prevm_total")</f>
        <v>0</v>
      </c>
      <c r="AH11" s="113">
        <f>GETPIVOTDATA(" d"&amp;AH7,pivot!$A$7,"form","fmatt","indicator_id","to_from_miap_prevm_total")</f>
        <v>0</v>
      </c>
      <c r="AI11" s="145">
        <f>GETPIVOTDATA(" d"&amp;AI7,pivot!$A$7,"form","fmatt","indicator_id","to_from_miap_prevm_total")</f>
        <v>0</v>
      </c>
      <c r="AJ11" s="153"/>
      <c r="AK11" s="137">
        <f>SUM(E11:AI11)</f>
        <v>2</v>
      </c>
      <c r="AL11" s="133"/>
    </row>
    <row r="12" spans="2:38" ht="42.75" customHeight="1" thickBot="1">
      <c r="B12" s="158"/>
      <c r="C12" s="207" t="s">
        <v>382</v>
      </c>
      <c r="D12" s="208"/>
      <c r="E12" s="209">
        <f>GETPIVOTDATA(" d"&amp;E7,pivot!$A$7,"form","fmatt","indicator_id","died_from_miap_prevm_total")</f>
        <v>1</v>
      </c>
      <c r="F12" s="209">
        <f>GETPIVOTDATA(" d"&amp;F7,pivot!$A$7,"form","fmatt","indicator_id","died_from_miap_prevm_total")</f>
        <v>1</v>
      </c>
      <c r="G12" s="209">
        <f>GETPIVOTDATA(" d"&amp;G7,pivot!$A$7,"form","fmatt","indicator_id","died_from_miap_prevm_total")</f>
        <v>1</v>
      </c>
      <c r="H12" s="209">
        <f>GETPIVOTDATA(" d"&amp;H7,pivot!$A$7,"form","fmatt","indicator_id","died_from_miap_prevm_total")</f>
        <v>1</v>
      </c>
      <c r="I12" s="209">
        <f>GETPIVOTDATA(" d"&amp;I7,pivot!$A$7,"form","fmatt","indicator_id","died_from_miap_prevm_total")</f>
        <v>0</v>
      </c>
      <c r="J12" s="209">
        <f>GETPIVOTDATA(" d"&amp;J7,pivot!$A$7,"form","fmatt","indicator_id","died_from_miap_prevm_total")</f>
        <v>0</v>
      </c>
      <c r="K12" s="209">
        <f>GETPIVOTDATA(" d"&amp;K7,pivot!$A$7,"form","fmatt","indicator_id","died_from_miap_prevm_total")</f>
        <v>1</v>
      </c>
      <c r="L12" s="209">
        <f>GETPIVOTDATA(" d"&amp;L7,pivot!$A$7,"form","fmatt","indicator_id","died_from_miap_prevm_total")</f>
        <v>1</v>
      </c>
      <c r="M12" s="209">
        <f>GETPIVOTDATA(" d"&amp;M7,pivot!$A$7,"form","fmatt","indicator_id","died_from_miap_prevm_total")</f>
        <v>0</v>
      </c>
      <c r="N12" s="209">
        <f>GETPIVOTDATA(" d"&amp;N7,pivot!$A$7,"form","fmatt","indicator_id","died_from_miap_prevm_total")</f>
        <v>0</v>
      </c>
      <c r="O12" s="209">
        <f>GETPIVOTDATA(" d"&amp;O7,pivot!$A$7,"form","fmatt","indicator_id","died_from_miap_prevm_total")</f>
        <v>1</v>
      </c>
      <c r="P12" s="209">
        <f>GETPIVOTDATA(" d"&amp;P7,pivot!$A$7,"form","fmatt","indicator_id","died_from_miap_prevm_total")</f>
        <v>0</v>
      </c>
      <c r="Q12" s="209">
        <f>GETPIVOTDATA(" d"&amp;Q7,pivot!$A$7,"form","fmatt","indicator_id","died_from_miap_prevm_total")</f>
        <v>0</v>
      </c>
      <c r="R12" s="209">
        <f>GETPIVOTDATA(" d"&amp;R7,pivot!$A$7,"form","fmatt","indicator_id","died_from_miap_prevm_total")</f>
        <v>0</v>
      </c>
      <c r="S12" s="209">
        <f>GETPIVOTDATA(" d"&amp;S7,pivot!$A$7,"form","fmatt","indicator_id","died_from_miap_prevm_total")</f>
        <v>0</v>
      </c>
      <c r="T12" s="209">
        <f>GETPIVOTDATA(" d"&amp;T7,pivot!$A$7,"form","fmatt","indicator_id","died_from_miap_prevm_total")</f>
        <v>1</v>
      </c>
      <c r="U12" s="209">
        <f>GETPIVOTDATA(" d"&amp;U7,pivot!$A$7,"form","fmatt","indicator_id","died_from_miap_prevm_total")</f>
        <v>0</v>
      </c>
      <c r="V12" s="209">
        <f>GETPIVOTDATA(" d"&amp;V7,pivot!$A$7,"form","fmatt","indicator_id","died_from_miap_prevm_total")</f>
        <v>1</v>
      </c>
      <c r="W12" s="209">
        <f>GETPIVOTDATA(" d"&amp;W7,pivot!$A$7,"form","fmatt","indicator_id","died_from_miap_prevm_total")</f>
        <v>0</v>
      </c>
      <c r="X12" s="209">
        <f>GETPIVOTDATA(" d"&amp;X7,pivot!$A$7,"form","fmatt","indicator_id","died_from_miap_prevm_total")</f>
        <v>0</v>
      </c>
      <c r="Y12" s="209">
        <f>GETPIVOTDATA(" d"&amp;Y7,pivot!$A$7,"form","fmatt","indicator_id","died_from_miap_prevm_total")</f>
        <v>0</v>
      </c>
      <c r="Z12" s="209">
        <f>GETPIVOTDATA(" d"&amp;Z7,pivot!$A$7,"form","fmatt","indicator_id","died_from_miap_prevm_total")</f>
        <v>0</v>
      </c>
      <c r="AA12" s="209">
        <f>GETPIVOTDATA(" d"&amp;AA7,pivot!$A$7,"form","fmatt","indicator_id","died_from_miap_prevm_total")</f>
        <v>0</v>
      </c>
      <c r="AB12" s="209">
        <f>GETPIVOTDATA(" d"&amp;AB7,pivot!$A$7,"form","fmatt","indicator_id","died_from_miap_prevm_total")</f>
        <v>0</v>
      </c>
      <c r="AC12" s="209">
        <f>GETPIVOTDATA(" d"&amp;AC7,pivot!$A$7,"form","fmatt","indicator_id","died_from_miap_prevm_total")</f>
        <v>0</v>
      </c>
      <c r="AD12" s="209">
        <f>GETPIVOTDATA(" d"&amp;AD7,pivot!$A$7,"form","fmatt","indicator_id","died_from_miap_prevm_total")</f>
        <v>0</v>
      </c>
      <c r="AE12" s="209">
        <f>GETPIVOTDATA(" d"&amp;AE7,pivot!$A$7,"form","fmatt","indicator_id","died_from_miap_prevm_total")</f>
        <v>0</v>
      </c>
      <c r="AF12" s="209">
        <f>GETPIVOTDATA(" d"&amp;AF7,pivot!$A$7,"form","fmatt","indicator_id","died_from_miap_prevm_total")</f>
        <v>0</v>
      </c>
      <c r="AG12" s="209">
        <f>GETPIVOTDATA(" d"&amp;AG7,pivot!$A$7,"form","fmatt","indicator_id","died_from_miap_prevm_total")</f>
        <v>0</v>
      </c>
      <c r="AH12" s="209">
        <f>GETPIVOTDATA(" d"&amp;AH7,pivot!$A$7,"form","fmatt","indicator_id","died_from_miap_prevm_total")</f>
        <v>0</v>
      </c>
      <c r="AI12" s="210">
        <f>GETPIVOTDATA(" d"&amp;AI7,pivot!$A$7,"form","fmatt","indicator_id","died_from_miap_prevm_total")</f>
        <v>0</v>
      </c>
      <c r="AJ12" s="153"/>
      <c r="AK12" s="140"/>
      <c r="AL12" s="141">
        <f>SUM(E12:AI12)</f>
        <v>9</v>
      </c>
    </row>
    <row r="13" spans="2:38" ht="42.75" customHeight="1">
      <c r="B13" s="211" t="s">
        <v>395</v>
      </c>
      <c r="C13" s="212" t="s">
        <v>23</v>
      </c>
      <c r="D13" s="213"/>
      <c r="E13" s="214">
        <f>GETPIVOTDATA(" d"&amp;E7,pivot!$A$7,"form","fmatt","indicator_id","miap29_miap_daily_total")</f>
        <v>0</v>
      </c>
      <c r="F13" s="214">
        <f>GETPIVOTDATA(" d"&amp;F7,pivot!$A$7,"form","fmatt","indicator_id","miap29_miap_daily_total")</f>
        <v>0</v>
      </c>
      <c r="G13" s="214">
        <f>GETPIVOTDATA(" d"&amp;G7,pivot!$A$7,"form","fmatt","indicator_id","miap29_miap_daily_total")</f>
        <v>0</v>
      </c>
      <c r="H13" s="214">
        <f>GETPIVOTDATA(" d"&amp;H7,pivot!$A$7,"form","fmatt","indicator_id","miap29_miap_daily_total")</f>
        <v>0</v>
      </c>
      <c r="I13" s="214">
        <f>GETPIVOTDATA(" d"&amp;I7,pivot!$A$7,"form","fmatt","indicator_id","miap29_miap_daily_total")</f>
        <v>0</v>
      </c>
      <c r="J13" s="214">
        <f>GETPIVOTDATA(" d"&amp;J7,pivot!$A$7,"form","fmatt","indicator_id","miap29_miap_daily_total")</f>
        <v>0</v>
      </c>
      <c r="K13" s="214">
        <f>GETPIVOTDATA(" d"&amp;K7,pivot!$A$7,"form","fmatt","indicator_id","miap29_miap_daily_total")</f>
        <v>0</v>
      </c>
      <c r="L13" s="214">
        <f>GETPIVOTDATA(" d"&amp;L7,pivot!$A$7,"form","fmatt","indicator_id","miap29_miap_daily_total")</f>
        <v>0</v>
      </c>
      <c r="M13" s="214">
        <f>GETPIVOTDATA(" d"&amp;M7,pivot!$A$7,"form","fmatt","indicator_id","miap29_miap_daily_total")</f>
        <v>0</v>
      </c>
      <c r="N13" s="214">
        <f>GETPIVOTDATA(" d"&amp;N7,pivot!$A$7,"form","fmatt","indicator_id","miap29_miap_daily_total")</f>
        <v>0</v>
      </c>
      <c r="O13" s="214">
        <f>GETPIVOTDATA(" d"&amp;O7,pivot!$A$7,"form","fmatt","indicator_id","miap29_miap_daily_total")</f>
        <v>0</v>
      </c>
      <c r="P13" s="214">
        <f>GETPIVOTDATA(" d"&amp;P7,pivot!$A$7,"form","fmatt","indicator_id","miap29_miap_daily_total")</f>
        <v>0</v>
      </c>
      <c r="Q13" s="214">
        <f>GETPIVOTDATA(" d"&amp;Q7,pivot!$A$7,"form","fmatt","indicator_id","miap29_miap_daily_total")</f>
        <v>0</v>
      </c>
      <c r="R13" s="214">
        <f>GETPIVOTDATA(" d"&amp;R7,pivot!$A$7,"form","fmatt","indicator_id","miap29_miap_daily_total")</f>
        <v>0</v>
      </c>
      <c r="S13" s="214">
        <f>GETPIVOTDATA(" d"&amp;S7,pivot!$A$7,"form","fmatt","indicator_id","miap29_miap_daily_total")</f>
        <v>0</v>
      </c>
      <c r="T13" s="214">
        <f>GETPIVOTDATA(" d"&amp;T7,pivot!$A$7,"form","fmatt","indicator_id","miap29_miap_daily_total")</f>
        <v>0</v>
      </c>
      <c r="U13" s="214">
        <f>GETPIVOTDATA(" d"&amp;U7,pivot!$A$7,"form","fmatt","indicator_id","miap29_miap_daily_total")</f>
        <v>0</v>
      </c>
      <c r="V13" s="214">
        <f>GETPIVOTDATA(" d"&amp;V7,pivot!$A$7,"form","fmatt","indicator_id","miap29_miap_daily_total")</f>
        <v>0</v>
      </c>
      <c r="W13" s="214">
        <f>GETPIVOTDATA(" d"&amp;W7,pivot!$A$7,"form","fmatt","indicator_id","miap29_miap_daily_total")</f>
        <v>0</v>
      </c>
      <c r="X13" s="214">
        <f>GETPIVOTDATA(" d"&amp;X7,pivot!$A$7,"form","fmatt","indicator_id","miap29_miap_daily_total")</f>
        <v>0</v>
      </c>
      <c r="Y13" s="214">
        <f>GETPIVOTDATA(" d"&amp;Y7,pivot!$A$7,"form","fmatt","indicator_id","miap29_miap_daily_total")</f>
        <v>0</v>
      </c>
      <c r="Z13" s="214">
        <f>GETPIVOTDATA(" d"&amp;Z7,pivot!$A$7,"form","fmatt","indicator_id","miap29_miap_daily_total")</f>
        <v>0</v>
      </c>
      <c r="AA13" s="214">
        <f>GETPIVOTDATA(" d"&amp;AA7,pivot!$A$7,"form","fmatt","indicator_id","miap29_miap_daily_total")</f>
        <v>0</v>
      </c>
      <c r="AB13" s="214">
        <f>GETPIVOTDATA(" d"&amp;AB7,pivot!$A$7,"form","fmatt","indicator_id","miap29_miap_daily_total")</f>
        <v>0</v>
      </c>
      <c r="AC13" s="214">
        <f>GETPIVOTDATA(" d"&amp;AC7,pivot!$A$7,"form","fmatt","indicator_id","miap29_miap_daily_total")</f>
        <v>0</v>
      </c>
      <c r="AD13" s="214">
        <f>GETPIVOTDATA(" d"&amp;AD7,pivot!$A$7,"form","fmatt","indicator_id","miap29_miap_daily_total")</f>
        <v>0</v>
      </c>
      <c r="AE13" s="214">
        <f>GETPIVOTDATA(" d"&amp;AE7,pivot!$A$7,"form","fmatt","indicator_id","miap29_miap_daily_total")</f>
        <v>0</v>
      </c>
      <c r="AF13" s="214">
        <f>GETPIVOTDATA(" d"&amp;AF7,pivot!$A$7,"form","fmatt","indicator_id","miap29_miap_daily_total")</f>
        <v>0</v>
      </c>
      <c r="AG13" s="215">
        <f>GETPIVOTDATA(" d"&amp;AG7,pivot!$A$7,"form","fmatt","indicator_id","miap29_miap_daily_total")</f>
        <v>13</v>
      </c>
      <c r="AH13" s="215">
        <f>GETPIVOTDATA(" d"&amp;AH7,pivot!$A$7,"form","fmatt","indicator_id","miap29_miap_daily_total")</f>
        <v>0</v>
      </c>
      <c r="AI13" s="216">
        <f>GETPIVOTDATA(" d"&amp;AI7,pivot!$A$7,"form","fmatt","indicator_id","miap29_miap_daily_total")</f>
        <v>11</v>
      </c>
      <c r="AJ13" s="206"/>
      <c r="AK13" s="150"/>
      <c r="AL13" s="142"/>
    </row>
    <row r="14" spans="2:38" ht="42.75" customHeight="1">
      <c r="B14" s="217"/>
      <c r="C14" s="144" t="s">
        <v>24</v>
      </c>
      <c r="D14" s="143"/>
      <c r="E14" s="224"/>
      <c r="F14" s="113">
        <f>GETPIVOTDATA(" d"&amp;F7,pivot!$A$7,"form","fmatt","indicator_id","miaprtc_miap_daily_total")</f>
        <v>16</v>
      </c>
      <c r="G14" s="113">
        <f>GETPIVOTDATA(" d"&amp;G7,pivot!$A$7,"form","fmatt","indicator_id","miaprtc_miap_daily_total")</f>
        <v>3</v>
      </c>
      <c r="H14" s="113">
        <f>GETPIVOTDATA(" d"&amp;H7,pivot!$A$7,"form","fmatt","indicator_id","miaprtc_miap_daily_total")</f>
        <v>2</v>
      </c>
      <c r="I14" s="113">
        <f>GETPIVOTDATA(" d"&amp;I7,pivot!$A$7,"form","fmatt","indicator_id","miaprtc_miap_daily_total")</f>
        <v>59</v>
      </c>
      <c r="J14" s="113">
        <f>GETPIVOTDATA(" d"&amp;J7,pivot!$A$7,"form","fmatt","indicator_id","miaprtc_miap_daily_total")</f>
        <v>35</v>
      </c>
      <c r="K14" s="113">
        <f>GETPIVOTDATA(" d"&amp;K7,pivot!$A$7,"form","fmatt","indicator_id","miaprtc_miap_daily_total")</f>
        <v>46</v>
      </c>
      <c r="L14" s="113">
        <f>GETPIVOTDATA(" d"&amp;L7,pivot!$A$7,"form","fmatt","indicator_id","miaprtc_miap_daily_total")</f>
        <v>62</v>
      </c>
      <c r="M14" s="113">
        <f>GETPIVOTDATA(" d"&amp;M7,pivot!$A$7,"form","fmatt","indicator_id","miaprtc_miap_daily_total")</f>
        <v>57</v>
      </c>
      <c r="N14" s="113">
        <f>GETPIVOTDATA(" d"&amp;N7,pivot!$A$7,"form","fmatt","indicator_id","miaprtc_miap_daily_total")</f>
        <v>9</v>
      </c>
      <c r="O14" s="113">
        <f>GETPIVOTDATA(" d"&amp;O7,pivot!$A$7,"form","fmatt","indicator_id","miaprtc_miap_daily_total")</f>
        <v>6</v>
      </c>
      <c r="P14" s="113">
        <f>GETPIVOTDATA(" d"&amp;P7,pivot!$A$7,"form","fmatt","indicator_id","miaprtc_miap_daily_total")</f>
        <v>0</v>
      </c>
      <c r="Q14" s="113">
        <f>GETPIVOTDATA(" d"&amp;Q7,pivot!$A$7,"form","fmatt","indicator_id","miaprtc_miap_daily_total")</f>
        <v>66</v>
      </c>
      <c r="R14" s="113">
        <f>GETPIVOTDATA(" d"&amp;R7,pivot!$A$7,"form","fmatt","indicator_id","miaprtc_miap_daily_total")</f>
        <v>49</v>
      </c>
      <c r="S14" s="113">
        <f>GETPIVOTDATA(" d"&amp;S7,pivot!$A$7,"form","fmatt","indicator_id","miaprtc_miap_daily_total")</f>
        <v>107</v>
      </c>
      <c r="T14" s="113">
        <f>GETPIVOTDATA(" d"&amp;T7,pivot!$A$7,"form","fmatt","indicator_id","miaprtc_miap_daily_total")</f>
        <v>74</v>
      </c>
      <c r="U14" s="113">
        <f>GETPIVOTDATA(" d"&amp;U7,pivot!$A$7,"form","fmatt","indicator_id","miaprtc_miap_daily_total")</f>
        <v>16</v>
      </c>
      <c r="V14" s="113">
        <f>GETPIVOTDATA(" d"&amp;V7,pivot!$A$7,"form","fmatt","indicator_id","miaprtc_miap_daily_total")</f>
        <v>11</v>
      </c>
      <c r="W14" s="113">
        <f>GETPIVOTDATA(" d"&amp;W7,pivot!$A$7,"form","fmatt","indicator_id","miaprtc_miap_daily_total")</f>
        <v>79</v>
      </c>
      <c r="X14" s="113">
        <f>GETPIVOTDATA(" d"&amp;X7,pivot!$A$7,"form","fmatt","indicator_id","miaprtc_miap_daily_total")</f>
        <v>74</v>
      </c>
      <c r="Y14" s="113">
        <f>GETPIVOTDATA(" d"&amp;Y7,pivot!$A$7,"form","fmatt","indicator_id","miaprtc_miap_daily_total")</f>
        <v>70</v>
      </c>
      <c r="Z14" s="113">
        <f>GETPIVOTDATA(" d"&amp;Z7,pivot!$A$7,"form","fmatt","indicator_id","miaprtc_miap_daily_total")</f>
        <v>44</v>
      </c>
      <c r="AA14" s="113">
        <f>GETPIVOTDATA(" d"&amp;AA7,pivot!$A$7,"form","fmatt","indicator_id","miaprtc_miap_daily_total")</f>
        <v>50</v>
      </c>
      <c r="AB14" s="113">
        <f>GETPIVOTDATA(" d"&amp;AB7,pivot!$A$7,"form","fmatt","indicator_id","miaprtc_miap_daily_total")</f>
        <v>1</v>
      </c>
      <c r="AC14" s="113">
        <f>GETPIVOTDATA(" d"&amp;AC7,pivot!$A$7,"form","fmatt","indicator_id","miaprtc_miap_daily_total")</f>
        <v>0</v>
      </c>
      <c r="AD14" s="113">
        <f>GETPIVOTDATA(" d"&amp;AD7,pivot!$A$7,"form","fmatt","indicator_id","miaprtc_miap_daily_total")</f>
        <v>6</v>
      </c>
      <c r="AE14" s="113">
        <f>GETPIVOTDATA(" d"&amp;AE7,pivot!$A$7,"form","fmatt","indicator_id","miaprtc_miap_daily_total")</f>
        <v>4</v>
      </c>
      <c r="AF14" s="113">
        <f>GETPIVOTDATA(" d"&amp;AF7,pivot!$A$7,"form","fmatt","indicator_id","miaprtc_miap_daily_total")</f>
        <v>15</v>
      </c>
      <c r="AG14" s="113">
        <f>GETPIVOTDATA(" d"&amp;AG7,pivot!$A$7,"form","fmatt","indicator_id","miaprtc_miap_daily_total")</f>
        <v>23</v>
      </c>
      <c r="AH14" s="113">
        <f>GETPIVOTDATA(" d"&amp;AH7,pivot!$A$7,"form","fmatt","indicator_id","miaprtc_miap_daily_total")</f>
        <v>11</v>
      </c>
      <c r="AI14" s="218">
        <f>GETPIVOTDATA(" d"&amp;AI7,pivot!$A$7,"form","fmatt","indicator_id","miaprtc_miap_daily_total")</f>
        <v>3</v>
      </c>
      <c r="AJ14" s="206"/>
      <c r="AK14" s="150"/>
      <c r="AL14" s="142"/>
    </row>
    <row r="15" spans="2:38" ht="42.75" customHeight="1">
      <c r="B15" s="217"/>
      <c r="C15" s="139" t="s">
        <v>396</v>
      </c>
      <c r="D15" s="143"/>
      <c r="E15" s="224"/>
      <c r="F15" s="113">
        <f>GETPIVOTDATA(" d"&amp;F7,pivot!$A$7,"form","fmatt","indicator_id","to_from_miap_daily_total")</f>
        <v>0</v>
      </c>
      <c r="G15" s="113">
        <f>GETPIVOTDATA(" d"&amp;G7,pivot!$A$7,"form","fmatt","indicator_id","to_from_miap_daily_total")</f>
        <v>0</v>
      </c>
      <c r="H15" s="113">
        <f>GETPIVOTDATA(" d"&amp;H7,pivot!$A$7,"form","fmatt","indicator_id","to_from_miap_daily_total")</f>
        <v>0</v>
      </c>
      <c r="I15" s="113">
        <f>GETPIVOTDATA(" d"&amp;I7,pivot!$A$7,"form","fmatt","indicator_id","to_from_miap_daily_total")</f>
        <v>1</v>
      </c>
      <c r="J15" s="113">
        <f>GETPIVOTDATA(" d"&amp;J7,pivot!$A$7,"form","fmatt","indicator_id","to_from_miap_daily_total")</f>
        <v>0</v>
      </c>
      <c r="K15" s="113">
        <f>GETPIVOTDATA(" d"&amp;K7,pivot!$A$7,"form","fmatt","indicator_id","to_from_miap_daily_total")</f>
        <v>3</v>
      </c>
      <c r="L15" s="113">
        <f>GETPIVOTDATA(" d"&amp;L7,pivot!$A$7,"form","fmatt","indicator_id","to_from_miap_daily_total")</f>
        <v>2</v>
      </c>
      <c r="M15" s="113">
        <f>GETPIVOTDATA(" d"&amp;M7,pivot!$A$7,"form","fmatt","indicator_id","to_from_miap_daily_total")</f>
        <v>0</v>
      </c>
      <c r="N15" s="113">
        <f>GETPIVOTDATA(" d"&amp;N7,pivot!$A$7,"form","fmatt","indicator_id","to_from_miap_daily_total")</f>
        <v>0</v>
      </c>
      <c r="O15" s="113">
        <f>GETPIVOTDATA(" d"&amp;O7,pivot!$A$7,"form","fmatt","indicator_id","to_from_miap_daily_total")</f>
        <v>0</v>
      </c>
      <c r="P15" s="113">
        <f>GETPIVOTDATA(" d"&amp;P7,pivot!$A$7,"form","fmatt","indicator_id","to_from_miap_daily_total")</f>
        <v>0</v>
      </c>
      <c r="Q15" s="113">
        <f>GETPIVOTDATA(" d"&amp;Q7,pivot!$A$7,"form","fmatt","indicator_id","to_from_miap_daily_total")</f>
        <v>2</v>
      </c>
      <c r="R15" s="113">
        <f>GETPIVOTDATA(" d"&amp;R7,pivot!$A$7,"form","fmatt","indicator_id","to_from_miap_daily_total")</f>
        <v>0</v>
      </c>
      <c r="S15" s="113">
        <f>GETPIVOTDATA(" d"&amp;S7,pivot!$A$7,"form","fmatt","indicator_id","to_from_miap_daily_total")</f>
        <v>2</v>
      </c>
      <c r="T15" s="113">
        <f>GETPIVOTDATA(" d"&amp;T7,pivot!$A$7,"form","fmatt","indicator_id","to_from_miap_daily_total")</f>
        <v>0</v>
      </c>
      <c r="U15" s="113">
        <f>GETPIVOTDATA(" d"&amp;U7,pivot!$A$7,"form","fmatt","indicator_id","to_from_miap_daily_total")</f>
        <v>0</v>
      </c>
      <c r="V15" s="113">
        <f>GETPIVOTDATA(" d"&amp;V7,pivot!$A$7,"form","fmatt","indicator_id","to_from_miap_daily_total")</f>
        <v>0</v>
      </c>
      <c r="W15" s="113">
        <f>GETPIVOTDATA(" d"&amp;W7,pivot!$A$7,"form","fmatt","indicator_id","to_from_miap_daily_total")</f>
        <v>1</v>
      </c>
      <c r="X15" s="113">
        <f>GETPIVOTDATA(" d"&amp;X7,pivot!$A$7,"form","fmatt","indicator_id","to_from_miap_daily_total")</f>
        <v>1</v>
      </c>
      <c r="Y15" s="113">
        <f>GETPIVOTDATA(" d"&amp;Y7,pivot!$A$7,"form","fmatt","indicator_id","to_from_miap_daily_total")</f>
        <v>1</v>
      </c>
      <c r="Z15" s="113">
        <f>GETPIVOTDATA(" d"&amp;Z7,pivot!$A$7,"form","fmatt","indicator_id","to_from_miap_daily_total")</f>
        <v>1</v>
      </c>
      <c r="AA15" s="113">
        <f>GETPIVOTDATA(" d"&amp;AA7,pivot!$A$7,"form","fmatt","indicator_id","to_from_miap_daily_total")</f>
        <v>0</v>
      </c>
      <c r="AB15" s="113">
        <f>GETPIVOTDATA(" d"&amp;AB7,pivot!$A$7,"form","fmatt","indicator_id","to_from_miap_daily_total")</f>
        <v>0</v>
      </c>
      <c r="AC15" s="113">
        <f>GETPIVOTDATA(" d"&amp;AC7,pivot!$A$7,"form","fmatt","indicator_id","to_from_miap_daily_total")</f>
        <v>0</v>
      </c>
      <c r="AD15" s="113">
        <f>GETPIVOTDATA(" d"&amp;AD7,pivot!$A$7,"form","fmatt","indicator_id","to_from_miap_daily_total")</f>
        <v>0</v>
      </c>
      <c r="AE15" s="113">
        <f>GETPIVOTDATA(" d"&amp;AE7,pivot!$A$7,"form","fmatt","indicator_id","to_from_miap_daily_total")</f>
        <v>0</v>
      </c>
      <c r="AF15" s="113">
        <f>GETPIVOTDATA(" d"&amp;AF7,pivot!$A$7,"form","fmatt","indicator_id","to_from_miap_daily_total")</f>
        <v>0</v>
      </c>
      <c r="AG15" s="113">
        <f>GETPIVOTDATA(" d"&amp;AG7,pivot!$A$7,"form","fmatt","indicator_id","to_from_miap_daily_total")</f>
        <v>0</v>
      </c>
      <c r="AH15" s="113">
        <f>GETPIVOTDATA(" d"&amp;AH7,pivot!$A$7,"form","fmatt","indicator_id","to_from_miap_daily_total")</f>
        <v>1</v>
      </c>
      <c r="AI15" s="218">
        <f>GETPIVOTDATA(" d"&amp;AI7,pivot!$A$7,"form","fmatt","indicator_id","to_from_miap_daily_total")</f>
        <v>0</v>
      </c>
      <c r="AJ15" s="206"/>
      <c r="AK15" s="150"/>
      <c r="AL15" s="142"/>
    </row>
    <row r="16" spans="2:38" ht="42.75" customHeight="1" thickBot="1">
      <c r="B16" s="219"/>
      <c r="C16" s="220" t="s">
        <v>382</v>
      </c>
      <c r="D16" s="221"/>
      <c r="E16" s="225"/>
      <c r="F16" s="222">
        <f>GETPIVOTDATA(" d"&amp;F7,pivot!$A$7,"form","fmatt","indicator_id","died_from_miap_daily_total")</f>
        <v>1</v>
      </c>
      <c r="G16" s="222">
        <f>GETPIVOTDATA(" d"&amp;G7,pivot!$A$7,"form","fmatt","indicator_id","died_from_miap_daily_total")</f>
        <v>0</v>
      </c>
      <c r="H16" s="222">
        <f>GETPIVOTDATA(" d"&amp;H7,pivot!$A$7,"form","fmatt","indicator_id","died_from_miap_daily_total")</f>
        <v>0</v>
      </c>
      <c r="I16" s="222">
        <f>GETPIVOTDATA(" d"&amp;I7,pivot!$A$7,"form","fmatt","indicator_id","died_from_miap_daily_total")</f>
        <v>0</v>
      </c>
      <c r="J16" s="222">
        <f>GETPIVOTDATA(" d"&amp;J7,pivot!$A$7,"form","fmatt","indicator_id","died_from_miap_daily_total")</f>
        <v>0</v>
      </c>
      <c r="K16" s="222">
        <f>GETPIVOTDATA(" d"&amp;K7,pivot!$A$7,"form","fmatt","indicator_id","died_from_miap_daily_total")</f>
        <v>1</v>
      </c>
      <c r="L16" s="222">
        <f>GETPIVOTDATA(" d"&amp;L7,pivot!$A$7,"form","fmatt","indicator_id","died_from_miap_daily_total")</f>
        <v>0</v>
      </c>
      <c r="M16" s="222">
        <f>GETPIVOTDATA(" d"&amp;M7,pivot!$A$7,"form","fmatt","indicator_id","died_from_miap_daily_total")</f>
        <v>2</v>
      </c>
      <c r="N16" s="222">
        <f>GETPIVOTDATA(" d"&amp;N7,pivot!$A$7,"form","fmatt","indicator_id","died_from_miap_daily_total")</f>
        <v>0</v>
      </c>
      <c r="O16" s="222">
        <f>GETPIVOTDATA(" d"&amp;O7,pivot!$A$7,"form","fmatt","indicator_id","died_from_miap_daily_total")</f>
        <v>0</v>
      </c>
      <c r="P16" s="222">
        <f>GETPIVOTDATA(" d"&amp;P7,pivot!$A$7,"form","fmatt","indicator_id","died_from_miap_daily_total")</f>
        <v>1</v>
      </c>
      <c r="Q16" s="222">
        <f>GETPIVOTDATA(" d"&amp;Q7,pivot!$A$7,"form","fmatt","indicator_id","died_from_miap_daily_total")</f>
        <v>1</v>
      </c>
      <c r="R16" s="222">
        <f>GETPIVOTDATA(" d"&amp;R7,pivot!$A$7,"form","fmatt","indicator_id","died_from_miap_daily_total")</f>
        <v>0</v>
      </c>
      <c r="S16" s="222">
        <f>GETPIVOTDATA(" d"&amp;S7,pivot!$A$7,"form","fmatt","indicator_id","died_from_miap_daily_total")</f>
        <v>0</v>
      </c>
      <c r="T16" s="222">
        <f>GETPIVOTDATA(" d"&amp;T7,pivot!$A$7,"form","fmatt","indicator_id","died_from_miap_daily_total")</f>
        <v>0</v>
      </c>
      <c r="U16" s="222">
        <f>GETPIVOTDATA(" d"&amp;U7,pivot!$A$7,"form","fmatt","indicator_id","died_from_miap_daily_total")</f>
        <v>0</v>
      </c>
      <c r="V16" s="222">
        <f>GETPIVOTDATA(" d"&amp;V7,pivot!$A$7,"form","fmatt","indicator_id","died_from_miap_daily_total")</f>
        <v>0</v>
      </c>
      <c r="W16" s="222">
        <f>GETPIVOTDATA(" d"&amp;W7,pivot!$A$7,"form","fmatt","indicator_id","died_from_miap_daily_total")</f>
        <v>0</v>
      </c>
      <c r="X16" s="222">
        <f>GETPIVOTDATA(" d"&amp;X7,pivot!$A$7,"form","fmatt","indicator_id","died_from_miap_daily_total")</f>
        <v>0</v>
      </c>
      <c r="Y16" s="222">
        <f>GETPIVOTDATA(" d"&amp;Y7,pivot!$A$7,"form","fmatt","indicator_id","died_from_miap_daily_total")</f>
        <v>0</v>
      </c>
      <c r="Z16" s="222">
        <f>GETPIVOTDATA(" d"&amp;Z7,pivot!$A$7,"form","fmatt","indicator_id","died_from_miap_daily_total")</f>
        <v>0</v>
      </c>
      <c r="AA16" s="222">
        <f>GETPIVOTDATA(" d"&amp;AA7,pivot!$A$7,"form","fmatt","indicator_id","died_from_miap_daily_total")</f>
        <v>0</v>
      </c>
      <c r="AB16" s="222">
        <f>GETPIVOTDATA(" d"&amp;AB7,pivot!$A$7,"form","fmatt","indicator_id","died_from_miap_daily_total")</f>
        <v>0</v>
      </c>
      <c r="AC16" s="222">
        <f>GETPIVOTDATA(" d"&amp;AC7,pivot!$A$7,"form","fmatt","indicator_id","died_from_miap_daily_total")</f>
        <v>0</v>
      </c>
      <c r="AD16" s="222">
        <f>GETPIVOTDATA(" d"&amp;AD7,pivot!$A$7,"form","fmatt","indicator_id","died_from_miap_daily_total")</f>
        <v>0</v>
      </c>
      <c r="AE16" s="222">
        <f>GETPIVOTDATA(" d"&amp;AE7,pivot!$A$7,"form","fmatt","indicator_id","died_from_miap_daily_total")</f>
        <v>0</v>
      </c>
      <c r="AF16" s="222">
        <f>GETPIVOTDATA(" d"&amp;AF7,pivot!$A$7,"form","fmatt","indicator_id","died_from_miap_daily_total")</f>
        <v>2</v>
      </c>
      <c r="AG16" s="222">
        <f>GETPIVOTDATA(" d"&amp;AG7,pivot!$A$7,"form","fmatt","indicator_id","died_from_miap_daily_total")</f>
        <v>0</v>
      </c>
      <c r="AH16" s="222">
        <f>GETPIVOTDATA(" d"&amp;AH7,pivot!$A$7,"form","fmatt","indicator_id","died_from_miap_daily_total")</f>
        <v>0</v>
      </c>
      <c r="AI16" s="223">
        <f>GETPIVOTDATA(" d"&amp;AI7,pivot!$A$7,"form","fmatt","indicator_id","died_from_miap_daily_total")</f>
        <v>0</v>
      </c>
      <c r="AJ16" s="206"/>
      <c r="AK16" s="150"/>
      <c r="AL16" s="142"/>
    </row>
    <row r="17" spans="1:38" ht="30.75" customHeight="1" thickBot="1">
      <c r="A17" s="95" t="str">
        <f>D17</f>
        <v>1st</v>
      </c>
      <c r="B17" s="33" t="str">
        <f>"miap"&amp;D17</f>
        <v>miap1st</v>
      </c>
      <c r="C17" s="178" t="s">
        <v>107</v>
      </c>
      <c r="D17" s="23" t="s">
        <v>25</v>
      </c>
      <c r="E17" s="105">
        <f>GETPIVOTDATA(" d"&amp;E7,pivot!$A$7,"form","fmatt","indicator_id","miap_1st")</f>
        <v>147</v>
      </c>
      <c r="F17" s="106">
        <f>GETPIVOTDATA(" d"&amp;F7,pivot!$A$7,"form","fmatt","indicator_id","miap_1st")</f>
        <v>111</v>
      </c>
      <c r="G17" s="106">
        <f>GETPIVOTDATA(" d"&amp;G7,pivot!$A$7,"form","fmatt","indicator_id","miap_1st")</f>
        <v>108</v>
      </c>
      <c r="H17" s="106">
        <f>GETPIVOTDATA(" d"&amp;H7,pivot!$A$7,"form","fmatt","indicator_id","miap_1st")</f>
        <v>108</v>
      </c>
      <c r="I17" s="106">
        <f>GETPIVOTDATA(" d"&amp;I7,pivot!$A$7,"form","fmatt","indicator_id","miap_1st")</f>
        <v>69</v>
      </c>
      <c r="J17" s="106">
        <f>GETPIVOTDATA(" d"&amp;J7,pivot!$A$7,"form","fmatt","indicator_id","miap_1st")</f>
        <v>54</v>
      </c>
      <c r="K17" s="106">
        <f>GETPIVOTDATA(" d"&amp;K7,pivot!$A$7,"form","fmatt","indicator_id","miap_1st")</f>
        <v>44</v>
      </c>
      <c r="L17" s="106">
        <f>GETPIVOTDATA(" d"&amp;L7,pivot!$A$7,"form","fmatt","indicator_id","miap_1st")</f>
        <v>36</v>
      </c>
      <c r="M17" s="106">
        <f>GETPIVOTDATA(" d"&amp;M7,pivot!$A$7,"form","fmatt","indicator_id","miap_1st")</f>
        <v>33</v>
      </c>
      <c r="N17" s="106">
        <f>GETPIVOTDATA(" d"&amp;N7,pivot!$A$7,"form","fmatt","indicator_id","miap_1st")</f>
        <v>33</v>
      </c>
      <c r="O17" s="106">
        <f>GETPIVOTDATA(" d"&amp;O7,pivot!$A$7,"form","fmatt","indicator_id","miap_1st")</f>
        <v>33</v>
      </c>
      <c r="P17" s="106">
        <f>GETPIVOTDATA(" d"&amp;P7,pivot!$A$7,"form","fmatt","indicator_id","miap_1st")</f>
        <v>33</v>
      </c>
      <c r="Q17" s="106">
        <f>GETPIVOTDATA(" d"&amp;Q7,pivot!$A$7,"form","fmatt","indicator_id","miap_1st")</f>
        <v>31</v>
      </c>
      <c r="R17" s="106">
        <f>GETPIVOTDATA(" d"&amp;R7,pivot!$A$7,"form","fmatt","indicator_id","miap_1st")</f>
        <v>29</v>
      </c>
      <c r="S17" s="106">
        <f>GETPIVOTDATA(" d"&amp;S7,pivot!$A$7,"form","fmatt","indicator_id","miap_1st")</f>
        <v>26</v>
      </c>
      <c r="T17" s="106">
        <f>GETPIVOTDATA(" d"&amp;T7,pivot!$A$7,"form","fmatt","indicator_id","miap_1st")</f>
        <v>25</v>
      </c>
      <c r="U17" s="106">
        <f>GETPIVOTDATA(" d"&amp;U7,pivot!$A$7,"form","fmatt","indicator_id","miap_1st")</f>
        <v>25</v>
      </c>
      <c r="V17" s="106">
        <f>GETPIVOTDATA(" d"&amp;V7,pivot!$A$7,"form","fmatt","indicator_id","miap_1st")</f>
        <v>25</v>
      </c>
      <c r="W17" s="106">
        <f>GETPIVOTDATA(" d"&amp;W7,pivot!$A$7,"form","fmatt","indicator_id","miap_1st")</f>
        <v>25</v>
      </c>
      <c r="X17" s="106">
        <f>GETPIVOTDATA(" d"&amp;X7,pivot!$A$7,"form","fmatt","indicator_id","miap_1st")</f>
        <v>25</v>
      </c>
      <c r="Y17" s="106">
        <f>GETPIVOTDATA(" d"&amp;Y7,pivot!$A$7,"form","fmatt","indicator_id","miap_1st")</f>
        <v>24</v>
      </c>
      <c r="Z17" s="106">
        <f>GETPIVOTDATA(" d"&amp;Z7,pivot!$A$7,"form","fmatt","indicator_id","miap_1st")</f>
        <v>23</v>
      </c>
      <c r="AA17" s="106">
        <f>GETPIVOTDATA(" d"&amp;AA7,pivot!$A$7,"form","fmatt","indicator_id","miap_1st")</f>
        <v>21</v>
      </c>
      <c r="AB17" s="106">
        <f>GETPIVOTDATA(" d"&amp;AB7,pivot!$A$7,"form","fmatt","indicator_id","miap_1st")</f>
        <v>21</v>
      </c>
      <c r="AC17" s="106">
        <f>GETPIVOTDATA(" d"&amp;AC7,pivot!$A$7,"form","fmatt","indicator_id","miap_1st")</f>
        <v>21</v>
      </c>
      <c r="AD17" s="106">
        <f>GETPIVOTDATA(" d"&amp;AD7,pivot!$A$7,"form","fmatt","indicator_id","miap_1st")</f>
        <v>20</v>
      </c>
      <c r="AE17" s="106">
        <f>GETPIVOTDATA(" d"&amp;AE7,pivot!$A$7,"form","fmatt","indicator_id","miap_1st")</f>
        <v>20</v>
      </c>
      <c r="AF17" s="106">
        <f>GETPIVOTDATA(" d"&amp;AF7,pivot!$A$7,"form","fmatt","indicator_id","miap_1st")</f>
        <v>19</v>
      </c>
      <c r="AG17" s="106">
        <f>GETPIVOTDATA(" d"&amp;AG7,pivot!$A$7,"form","fmatt","indicator_id","miap_1st")</f>
        <v>17</v>
      </c>
      <c r="AH17" s="106">
        <f>GETPIVOTDATA(" d"&amp;AH7,pivot!$A$7,"form","fmatt","indicator_id","miap_1st")</f>
        <v>16</v>
      </c>
      <c r="AI17" s="106">
        <f>GETPIVOTDATA(" d"&amp;AI7,pivot!$A$7,"form","fmatt","indicator_id","miap_1st")</f>
        <v>15</v>
      </c>
      <c r="AJ17" s="154">
        <f ca="1">IFERROR(INDIRECT(ADDRESS(ROW(),SUMPRODUCT(MAX((E17:AI17&lt;&gt;"")*COLUMN(E17:AI17))))),"")</f>
        <v>15</v>
      </c>
      <c r="AK17" s="151">
        <f>GETPIVOTDATA(" total",pivot!$A$7,"form","fmatt","indicator_id","to_fmatt_"&amp;A17)</f>
        <v>0</v>
      </c>
      <c r="AL17" s="129">
        <f>GETPIVOTDATA(" total",pivot!$A$7,"form","fmatt","indicator_id","died_fmatt_"&amp;A17)</f>
        <v>0</v>
      </c>
    </row>
    <row r="18" spans="1:38" ht="30.75" customHeight="1" thickBot="1">
      <c r="A18" s="96" t="str">
        <f>D18</f>
        <v>2nd</v>
      </c>
      <c r="B18" s="33" t="str">
        <f t="shared" ref="B18:B47" si="0">"miap"&amp;D18</f>
        <v>miap2nd</v>
      </c>
      <c r="C18" s="178"/>
      <c r="D18" s="163" t="s">
        <v>26</v>
      </c>
      <c r="E18" s="184"/>
      <c r="F18" s="55">
        <f>GETPIVOTDATA(" d2",pivot!$A$7,"form","fmatt","indicator_id","miap_2nd")</f>
        <v>155</v>
      </c>
      <c r="G18" s="92">
        <f>GETPIVOTDATA(" d"&amp;G7,pivot!$A$7,"form","fmatt","indicator_id","miap_2nd")</f>
        <v>140</v>
      </c>
      <c r="H18" s="92">
        <f>GETPIVOTDATA(" d"&amp;H7,pivot!$A$7,"form","fmatt","indicator_id","miap_2nd")</f>
        <v>138</v>
      </c>
      <c r="I18" s="92">
        <f>GETPIVOTDATA(" d"&amp;I7,pivot!$A$7,"form","fmatt","indicator_id","miap_2nd")</f>
        <v>109</v>
      </c>
      <c r="J18" s="92">
        <f>GETPIVOTDATA(" d"&amp;J7,pivot!$A$7,"form","fmatt","indicator_id","miap_2nd")</f>
        <v>97</v>
      </c>
      <c r="K18" s="92">
        <f>GETPIVOTDATA(" d"&amp;K7,pivot!$A$7,"form","fmatt","indicator_id","miap_2nd")</f>
        <v>88</v>
      </c>
      <c r="L18" s="92">
        <f>GETPIVOTDATA(" d"&amp;L7,pivot!$A$7,"form","fmatt","indicator_id","miap_2nd")</f>
        <v>84</v>
      </c>
      <c r="M18" s="92">
        <f>GETPIVOTDATA(" d"&amp;M7,pivot!$A$7,"form","fmatt","indicator_id","miap_2nd")</f>
        <v>77</v>
      </c>
      <c r="N18" s="92">
        <f>GETPIVOTDATA(" d"&amp;N7,pivot!$A$7,"form","fmatt","indicator_id","miap_2nd")</f>
        <v>75</v>
      </c>
      <c r="O18" s="92">
        <f>GETPIVOTDATA(" d"&amp;O7,pivot!$A$7,"form","fmatt","indicator_id","miap_2nd")</f>
        <v>75</v>
      </c>
      <c r="P18" s="92">
        <f>GETPIVOTDATA(" d"&amp;P7,pivot!$A$7,"form","fmatt","indicator_id","miap_2nd")</f>
        <v>72</v>
      </c>
      <c r="Q18" s="92">
        <f>GETPIVOTDATA(" d"&amp;Q7,pivot!$A$7,"form","fmatt","indicator_id","miap_2nd")</f>
        <v>64</v>
      </c>
      <c r="R18" s="92">
        <f>GETPIVOTDATA(" d"&amp;R7,pivot!$A$7,"form","fmatt","indicator_id","miap_2nd")</f>
        <v>59</v>
      </c>
      <c r="S18" s="92">
        <f>GETPIVOTDATA(" d"&amp;S7,pivot!$A$7,"form","fmatt","indicator_id","miap_2nd")</f>
        <v>55</v>
      </c>
      <c r="T18" s="92">
        <f>GETPIVOTDATA(" d"&amp;T7,pivot!$A$7,"form","fmatt","indicator_id","miap_2nd")</f>
        <v>50</v>
      </c>
      <c r="U18" s="92">
        <f>GETPIVOTDATA(" d"&amp;U7,pivot!$A$7,"form","fmatt","indicator_id","miap_2nd")</f>
        <v>49</v>
      </c>
      <c r="V18" s="92">
        <f>GETPIVOTDATA(" d"&amp;V7,pivot!$A$7,"form","fmatt","indicator_id","miap_2nd")</f>
        <v>48</v>
      </c>
      <c r="W18" s="92">
        <f>GETPIVOTDATA(" d"&amp;W7,pivot!$A$7,"form","fmatt","indicator_id","miap_2nd")</f>
        <v>44</v>
      </c>
      <c r="X18" s="92">
        <f>GETPIVOTDATA(" d"&amp;X7,pivot!$A$7,"form","fmatt","indicator_id","miap_2nd")</f>
        <v>43</v>
      </c>
      <c r="Y18" s="92">
        <f>GETPIVOTDATA(" d"&amp;Y7,pivot!$A$7,"form","fmatt","indicator_id","miap_2nd")</f>
        <v>38</v>
      </c>
      <c r="Z18" s="92">
        <f>GETPIVOTDATA(" d"&amp;Z7,pivot!$A$7,"form","fmatt","indicator_id","miap_2nd")</f>
        <v>34</v>
      </c>
      <c r="AA18" s="92">
        <f>GETPIVOTDATA(" d"&amp;AA7,pivot!$A$7,"form","fmatt","indicator_id","miap_2nd")</f>
        <v>32</v>
      </c>
      <c r="AB18" s="92">
        <f>GETPIVOTDATA(" d"&amp;AB7,pivot!$A$7,"form","fmatt","indicator_id","miap_2nd")</f>
        <v>32</v>
      </c>
      <c r="AC18" s="92">
        <f>GETPIVOTDATA(" d"&amp;AC7,pivot!$A$7,"form","fmatt","indicator_id","miap_2nd")</f>
        <v>32</v>
      </c>
      <c r="AD18" s="92">
        <f>GETPIVOTDATA(" d"&amp;AD7,pivot!$A$7,"form","fmatt","indicator_id","miap_2nd")</f>
        <v>32</v>
      </c>
      <c r="AE18" s="92">
        <f>GETPIVOTDATA(" d"&amp;AE7,pivot!$A$7,"form","fmatt","indicator_id","miap_2nd")</f>
        <v>32</v>
      </c>
      <c r="AF18" s="92">
        <f>GETPIVOTDATA(" d"&amp;AF7,pivot!$A$7,"form","fmatt","indicator_id","miap_2nd")</f>
        <v>31</v>
      </c>
      <c r="AG18" s="92">
        <f>GETPIVOTDATA(" d"&amp;AG7,pivot!$A$7,"form","fmatt","indicator_id","miap_2nd")</f>
        <v>30</v>
      </c>
      <c r="AH18" s="92">
        <f>GETPIVOTDATA(" d"&amp;AH7,pivot!$A$7,"form","fmatt","indicator_id","miap_2nd")</f>
        <v>29</v>
      </c>
      <c r="AI18" s="92">
        <f>GETPIVOTDATA(" d"&amp;AI7,pivot!$A$7,"form","fmatt","indicator_id","miap_2nd")</f>
        <v>24</v>
      </c>
      <c r="AJ18" s="24">
        <f ca="1">IFERROR(INDIRECT(ADDRESS(ROW(),SUMPRODUCT(MAX((F18:AI18&lt;&gt;"")*COLUMN(F18:AI18))))),"")</f>
        <v>24</v>
      </c>
      <c r="AK18" s="150">
        <f>GETPIVOTDATA(" total",pivot!$A$7,"form","fmatt","indicator_id","to_fmatt_"&amp;A18)</f>
        <v>0</v>
      </c>
      <c r="AL18" s="99">
        <f>GETPIVOTDATA(" total",pivot!$A$7,"form","fmatt","indicator_id","died_fmatt_"&amp;A18)</f>
        <v>0</v>
      </c>
    </row>
    <row r="19" spans="1:38" ht="30.75" customHeight="1" thickBot="1">
      <c r="A19" s="96" t="str">
        <f t="shared" ref="A19:A47" si="1">D19</f>
        <v>3rd</v>
      </c>
      <c r="B19" s="33" t="str">
        <f t="shared" si="0"/>
        <v>miap3rd</v>
      </c>
      <c r="C19" s="178"/>
      <c r="D19" s="163" t="s">
        <v>27</v>
      </c>
      <c r="E19" s="164"/>
      <c r="F19" s="184"/>
      <c r="G19" s="55">
        <f>GETPIVOTDATA(" d3",pivot!$A$7,"form","fmatt","indicator_id","miap_3rd")</f>
        <v>4</v>
      </c>
      <c r="H19" s="93">
        <f>GETPIVOTDATA(" d"&amp;H7,pivot!$A$7,"form","fmatt","indicator_id","miap_3rd")</f>
        <v>4</v>
      </c>
      <c r="I19" s="92">
        <f>GETPIVOTDATA(" d"&amp;I7,pivot!$A$7,"form","fmatt","indicator_id","miap_3rd")</f>
        <v>4</v>
      </c>
      <c r="J19" s="92">
        <f>GETPIVOTDATA(" d"&amp;J7,pivot!$A$7,"form","fmatt","indicator_id","miap_3rd")</f>
        <v>2</v>
      </c>
      <c r="K19" s="92">
        <f>GETPIVOTDATA(" d"&amp;K7,pivot!$A$7,"form","fmatt","indicator_id","miap_3rd")</f>
        <v>2</v>
      </c>
      <c r="L19" s="92">
        <f>GETPIVOTDATA(" d"&amp;L7,pivot!$A$7,"form","fmatt","indicator_id","miap_3rd")</f>
        <v>2</v>
      </c>
      <c r="M19" s="92">
        <f>GETPIVOTDATA(" d"&amp;M7,pivot!$A$7,"form","fmatt","indicator_id","miap_3rd")</f>
        <v>2</v>
      </c>
      <c r="N19" s="92">
        <f>GETPIVOTDATA(" d"&amp;N7,pivot!$A$7,"form","fmatt","indicator_id","miap_3rd")</f>
        <v>1</v>
      </c>
      <c r="O19" s="92">
        <f>GETPIVOTDATA(" d"&amp;O7,pivot!$A$7,"form","fmatt","indicator_id","miap_3rd")</f>
        <v>1</v>
      </c>
      <c r="P19" s="92">
        <f>GETPIVOTDATA(" d"&amp;P7,pivot!$A$7,"form","fmatt","indicator_id","miap_3rd")</f>
        <v>1</v>
      </c>
      <c r="Q19" s="92">
        <f>GETPIVOTDATA(" d"&amp;Q7,pivot!$A$7,"form","fmatt","indicator_id","miap_3rd")</f>
        <v>1</v>
      </c>
      <c r="R19" s="92">
        <f>GETPIVOTDATA(" d"&amp;R7,pivot!$A$7,"form","fmatt","indicator_id","miap_3rd")</f>
        <v>1</v>
      </c>
      <c r="S19" s="92">
        <f>GETPIVOTDATA(" d"&amp;S7,pivot!$A$7,"form","fmatt","indicator_id","miap_3rd")</f>
        <v>1</v>
      </c>
      <c r="T19" s="92">
        <f>GETPIVOTDATA(" d"&amp;T7,pivot!$A$7,"form","fmatt","indicator_id","miap_3rd")</f>
        <v>1</v>
      </c>
      <c r="U19" s="92">
        <f>GETPIVOTDATA(" d"&amp;U7,pivot!$A$7,"form","fmatt","indicator_id","miap_3rd")</f>
        <v>0</v>
      </c>
      <c r="V19" s="92">
        <f>GETPIVOTDATA(" d"&amp;V7,pivot!$A$7,"form","fmatt","indicator_id","miap_3rd")</f>
        <v>0</v>
      </c>
      <c r="W19" s="92">
        <f>GETPIVOTDATA(" d"&amp;W7,pivot!$A$7,"form","fmatt","indicator_id","miap_3rd")</f>
        <v>0</v>
      </c>
      <c r="X19" s="92">
        <f>GETPIVOTDATA(" d"&amp;X7,pivot!$A$7,"form","fmatt","indicator_id","miap_3rd")</f>
        <v>0</v>
      </c>
      <c r="Y19" s="92">
        <f>GETPIVOTDATA(" d"&amp;Y7,pivot!$A$7,"form","fmatt","indicator_id","miap_3rd")</f>
        <v>0</v>
      </c>
      <c r="Z19" s="92">
        <f>GETPIVOTDATA(" d"&amp;Z7,pivot!$A$7,"form","fmatt","indicator_id","miap_3rd")</f>
        <v>0</v>
      </c>
      <c r="AA19" s="92">
        <f>GETPIVOTDATA(" d"&amp;AA7,pivot!$A$7,"form","fmatt","indicator_id","miap_3rd")</f>
        <v>0</v>
      </c>
      <c r="AB19" s="92">
        <f>GETPIVOTDATA(" d"&amp;AB7,pivot!$A$7,"form","fmatt","indicator_id","miap_3rd")</f>
        <v>0</v>
      </c>
      <c r="AC19" s="92">
        <f>GETPIVOTDATA(" d"&amp;AC7,pivot!$A$7,"form","fmatt","indicator_id","miap_3rd")</f>
        <v>0</v>
      </c>
      <c r="AD19" s="92">
        <f>GETPIVOTDATA(" d"&amp;AD7,pivot!$A$7,"form","fmatt","indicator_id","miap_3rd")</f>
        <v>0</v>
      </c>
      <c r="AE19" s="92">
        <f>GETPIVOTDATA(" d"&amp;AE7,pivot!$A$7,"form","fmatt","indicator_id","miap_3rd")</f>
        <v>0</v>
      </c>
      <c r="AF19" s="92">
        <f>GETPIVOTDATA(" d"&amp;AF7,pivot!$A$7,"form","fmatt","indicator_id","miap_3rd")</f>
        <v>0</v>
      </c>
      <c r="AG19" s="92">
        <f>GETPIVOTDATA(" d"&amp;AG7,pivot!$A$7,"form","fmatt","indicator_id","miap_3rd")</f>
        <v>0</v>
      </c>
      <c r="AH19" s="92">
        <f>GETPIVOTDATA(" d"&amp;AH7,pivot!$A$7,"form","fmatt","indicator_id","miap_3rd")</f>
        <v>0</v>
      </c>
      <c r="AI19" s="92">
        <f>GETPIVOTDATA(" d"&amp;AI7,pivot!$A$7,"form","fmatt","indicator_id","miap_3rd")</f>
        <v>0</v>
      </c>
      <c r="AJ19" s="24">
        <f ca="1">IFERROR(INDIRECT(ADDRESS(ROW(),SUMPRODUCT(MAX((G19:AI19&lt;&gt;"")*COLUMN(G19:AI19))))),"")</f>
        <v>0</v>
      </c>
      <c r="AK19" s="150">
        <f>GETPIVOTDATA(" total",pivot!$A$7,"form","fmatt","indicator_id","to_fmatt_"&amp;A19)</f>
        <v>0</v>
      </c>
      <c r="AL19" s="99">
        <f>GETPIVOTDATA(" total",pivot!$A$7,"form","fmatt","indicator_id","died_fmatt_"&amp;A19)</f>
        <v>0</v>
      </c>
    </row>
    <row r="20" spans="1:38" ht="30.75" customHeight="1" thickBot="1">
      <c r="A20" s="96" t="str">
        <f t="shared" si="1"/>
        <v>4th</v>
      </c>
      <c r="B20" s="33" t="str">
        <f t="shared" si="0"/>
        <v>miap4th</v>
      </c>
      <c r="C20" s="178"/>
      <c r="D20" s="163" t="s">
        <v>28</v>
      </c>
      <c r="E20" s="164"/>
      <c r="F20" s="164"/>
      <c r="G20" s="184"/>
      <c r="H20" s="55">
        <f>GETPIVOTDATA(" d4",pivot!$A$7,"form","fmatt","indicator_id","miap_4th")</f>
        <v>5</v>
      </c>
      <c r="I20" s="92">
        <f>GETPIVOTDATA(" d"&amp;I7,pivot!$A$7,"form","fmatt","indicator_id","miap_4th")</f>
        <v>5</v>
      </c>
      <c r="J20" s="92">
        <f>GETPIVOTDATA(" d"&amp;J7,pivot!$A$7,"form","fmatt","indicator_id","miap_4th")</f>
        <v>5</v>
      </c>
      <c r="K20" s="92">
        <f>GETPIVOTDATA(" d"&amp;K7,pivot!$A$7,"form","fmatt","indicator_id","miap_4th")</f>
        <v>3</v>
      </c>
      <c r="L20" s="92">
        <f>GETPIVOTDATA(" d"&amp;L7,pivot!$A$7,"form","fmatt","indicator_id","miap_4th")</f>
        <v>3</v>
      </c>
      <c r="M20" s="92">
        <f>GETPIVOTDATA(" d"&amp;M7,pivot!$A$7,"form","fmatt","indicator_id","miap_4th")</f>
        <v>3</v>
      </c>
      <c r="N20" s="92">
        <f>GETPIVOTDATA(" d"&amp;N7,pivot!$A$7,"form","fmatt","indicator_id","miap_4th")</f>
        <v>2</v>
      </c>
      <c r="O20" s="92">
        <f>GETPIVOTDATA(" d"&amp;O7,pivot!$A$7,"form","fmatt","indicator_id","miap_4th")</f>
        <v>2</v>
      </c>
      <c r="P20" s="92">
        <f>GETPIVOTDATA(" d"&amp;P7,pivot!$A$7,"form","fmatt","indicator_id","miap_4th")</f>
        <v>2</v>
      </c>
      <c r="Q20" s="92">
        <f>GETPIVOTDATA(" d"&amp;Q7,pivot!$A$7,"form","fmatt","indicator_id","miap_4th")</f>
        <v>2</v>
      </c>
      <c r="R20" s="92">
        <f>GETPIVOTDATA(" d"&amp;R7,pivot!$A$7,"form","fmatt","indicator_id","miap_4th")</f>
        <v>2</v>
      </c>
      <c r="S20" s="92">
        <f>GETPIVOTDATA(" d"&amp;S7,pivot!$A$7,"form","fmatt","indicator_id","miap_4th")</f>
        <v>2</v>
      </c>
      <c r="T20" s="92">
        <f>GETPIVOTDATA(" d"&amp;T7,pivot!$A$7,"form","fmatt","indicator_id","miap_4th")</f>
        <v>2</v>
      </c>
      <c r="U20" s="92">
        <f>GETPIVOTDATA(" d"&amp;U7,pivot!$A$7,"form","fmatt","indicator_id","miap_4th")</f>
        <v>2</v>
      </c>
      <c r="V20" s="92">
        <f>GETPIVOTDATA(" d"&amp;V7,pivot!$A$7,"form","fmatt","indicator_id","miap_4th")</f>
        <v>1</v>
      </c>
      <c r="W20" s="92">
        <f>GETPIVOTDATA(" d"&amp;W7,pivot!$A$7,"form","fmatt","indicator_id","miap_4th")</f>
        <v>1</v>
      </c>
      <c r="X20" s="92">
        <f>GETPIVOTDATA(" d"&amp;X7,pivot!$A$7,"form","fmatt","indicator_id","miap_4th")</f>
        <v>1</v>
      </c>
      <c r="Y20" s="92">
        <f>GETPIVOTDATA(" d"&amp;Y7,pivot!$A$7,"form","fmatt","indicator_id","miap_4th")</f>
        <v>1</v>
      </c>
      <c r="Z20" s="92">
        <f>GETPIVOTDATA(" d"&amp;Z7,pivot!$A$7,"form","fmatt","indicator_id","miap_4th")</f>
        <v>1</v>
      </c>
      <c r="AA20" s="92">
        <f>GETPIVOTDATA(" d"&amp;AA7,pivot!$A$7,"form","fmatt","indicator_id","miap_4th")</f>
        <v>1</v>
      </c>
      <c r="AB20" s="92">
        <f>GETPIVOTDATA(" d"&amp;AB7,pivot!$A$7,"form","fmatt","indicator_id","miap_4th")</f>
        <v>1</v>
      </c>
      <c r="AC20" s="92">
        <f>GETPIVOTDATA(" d"&amp;AC7,pivot!$A$7,"form","fmatt","indicator_id","miap_4th")</f>
        <v>1</v>
      </c>
      <c r="AD20" s="92">
        <f>GETPIVOTDATA(" d"&amp;AD7,pivot!$A$7,"form","fmatt","indicator_id","miap_4th")</f>
        <v>1</v>
      </c>
      <c r="AE20" s="92">
        <f>GETPIVOTDATA(" d"&amp;AE7,pivot!$A$7,"form","fmatt","indicator_id","miap_4th")</f>
        <v>1</v>
      </c>
      <c r="AF20" s="92">
        <f>GETPIVOTDATA(" d"&amp;AF7,pivot!$A$7,"form","fmatt","indicator_id","miap_4th")</f>
        <v>1</v>
      </c>
      <c r="AG20" s="92">
        <f>GETPIVOTDATA(" d"&amp;AG7,pivot!$A$7,"form","fmatt","indicator_id","miap_4th")</f>
        <v>1</v>
      </c>
      <c r="AH20" s="92">
        <f>GETPIVOTDATA(" d"&amp;AH7,pivot!$A$7,"form","fmatt","indicator_id","miap_4th")</f>
        <v>1</v>
      </c>
      <c r="AI20" s="92">
        <f>GETPIVOTDATA(" d"&amp;AI7,pivot!$A$7,"form","fmatt","indicator_id","miap_4th")</f>
        <v>1</v>
      </c>
      <c r="AJ20" s="24">
        <f ca="1">IFERROR(INDIRECT(ADDRESS(ROW(),SUMPRODUCT(MAX((H20:AI20&lt;&gt;"")*COLUMN(H20:AI20))))),"")</f>
        <v>1</v>
      </c>
      <c r="AK20" s="150">
        <f>GETPIVOTDATA(" total",pivot!$A$7,"form","fmatt","indicator_id","to_fmatt_"&amp;A20)</f>
        <v>0</v>
      </c>
      <c r="AL20" s="99">
        <f>GETPIVOTDATA(" total",pivot!$A$7,"form","fmatt","indicator_id","died_fmatt_"&amp;A20)</f>
        <v>0</v>
      </c>
    </row>
    <row r="21" spans="1:38" ht="30.75" customHeight="1" thickBot="1">
      <c r="A21" s="96" t="str">
        <f t="shared" si="1"/>
        <v>5th</v>
      </c>
      <c r="B21" s="33" t="str">
        <f t="shared" si="0"/>
        <v>miap5th</v>
      </c>
      <c r="C21" s="178"/>
      <c r="D21" s="163" t="s">
        <v>29</v>
      </c>
      <c r="E21" s="164"/>
      <c r="F21" s="164"/>
      <c r="G21" s="164"/>
      <c r="H21" s="184"/>
      <c r="I21" s="55">
        <f>GETPIVOTDATA(" d5",pivot!$A$7,"form","fmatt","indicator_id","miap_5th")</f>
        <v>238</v>
      </c>
      <c r="J21" s="92">
        <f>GETPIVOTDATA(" d"&amp;J7,pivot!$A$7,"form","fmatt","indicator_id","miap_5th")</f>
        <v>181</v>
      </c>
      <c r="K21" s="92">
        <f>GETPIVOTDATA(" d"&amp;K7,pivot!$A$7,"form","fmatt","indicator_id","miap_5th")</f>
        <v>145</v>
      </c>
      <c r="L21" s="92">
        <f>GETPIVOTDATA(" d"&amp;L7,pivot!$A$7,"form","fmatt","indicator_id","miap_5th")</f>
        <v>115</v>
      </c>
      <c r="M21" s="92">
        <f>GETPIVOTDATA(" d"&amp;M7,pivot!$A$7,"form","fmatt","indicator_id","miap_5th")</f>
        <v>97</v>
      </c>
      <c r="N21" s="92">
        <f>GETPIVOTDATA(" d"&amp;N7,pivot!$A$7,"form","fmatt","indicator_id","miap_5th")</f>
        <v>95</v>
      </c>
      <c r="O21" s="92">
        <f>GETPIVOTDATA(" d"&amp;O7,pivot!$A$7,"form","fmatt","indicator_id","miap_5th")</f>
        <v>94</v>
      </c>
      <c r="P21" s="92">
        <f>GETPIVOTDATA(" d"&amp;P7,pivot!$A$7,"form","fmatt","indicator_id","miap_5th")</f>
        <v>92</v>
      </c>
      <c r="Q21" s="92">
        <f>GETPIVOTDATA(" d"&amp;Q7,pivot!$A$7,"form","fmatt","indicator_id","miap_5th")</f>
        <v>85</v>
      </c>
      <c r="R21" s="92">
        <f>GETPIVOTDATA(" d"&amp;R7,pivot!$A$7,"form","fmatt","indicator_id","miap_5th")</f>
        <v>81</v>
      </c>
      <c r="S21" s="92">
        <f>GETPIVOTDATA(" d"&amp;S7,pivot!$A$7,"form","fmatt","indicator_id","miap_5th")</f>
        <v>74</v>
      </c>
      <c r="T21" s="92">
        <f>GETPIVOTDATA(" d"&amp;T7,pivot!$A$7,"form","fmatt","indicator_id","miap_5th")</f>
        <v>71</v>
      </c>
      <c r="U21" s="92">
        <f>GETPIVOTDATA(" d"&amp;U7,pivot!$A$7,"form","fmatt","indicator_id","miap_5th")</f>
        <v>71</v>
      </c>
      <c r="V21" s="92">
        <f>GETPIVOTDATA(" d"&amp;V7,pivot!$A$7,"form","fmatt","indicator_id","miap_5th")</f>
        <v>70</v>
      </c>
      <c r="W21" s="92">
        <f>GETPIVOTDATA(" d"&amp;W7,pivot!$A$7,"form","fmatt","indicator_id","miap_5th")</f>
        <v>63</v>
      </c>
      <c r="X21" s="92">
        <f>GETPIVOTDATA(" d"&amp;X7,pivot!$A$7,"form","fmatt","indicator_id","miap_5th")</f>
        <v>56</v>
      </c>
      <c r="Y21" s="92">
        <f>GETPIVOTDATA(" d"&amp;Y7,pivot!$A$7,"form","fmatt","indicator_id","miap_5th")</f>
        <v>53</v>
      </c>
      <c r="Z21" s="92">
        <f>GETPIVOTDATA(" d"&amp;Z7,pivot!$A$7,"form","fmatt","indicator_id","miap_5th")</f>
        <v>52</v>
      </c>
      <c r="AA21" s="92">
        <f>GETPIVOTDATA(" d"&amp;AA7,pivot!$A$7,"form","fmatt","indicator_id","miap_5th")</f>
        <v>48</v>
      </c>
      <c r="AB21" s="92">
        <f>GETPIVOTDATA(" d"&amp;AB7,pivot!$A$7,"form","fmatt","indicator_id","miap_5th")</f>
        <v>44</v>
      </c>
      <c r="AC21" s="92">
        <f>GETPIVOTDATA(" d"&amp;AC7,pivot!$A$7,"form","fmatt","indicator_id","miap_5th")</f>
        <v>42</v>
      </c>
      <c r="AD21" s="92">
        <f>GETPIVOTDATA(" d"&amp;AD7,pivot!$A$7,"form","fmatt","indicator_id","miap_5th")</f>
        <v>41</v>
      </c>
      <c r="AE21" s="92">
        <f>GETPIVOTDATA(" d"&amp;AE7,pivot!$A$7,"form","fmatt","indicator_id","miap_5th")</f>
        <v>40</v>
      </c>
      <c r="AF21" s="92">
        <f>GETPIVOTDATA(" d"&amp;AF7,pivot!$A$7,"form","fmatt","indicator_id","miap_5th")</f>
        <v>37</v>
      </c>
      <c r="AG21" s="92">
        <f>GETPIVOTDATA(" d"&amp;AG7,pivot!$A$7,"form","fmatt","indicator_id","miap_5th")</f>
        <v>37</v>
      </c>
      <c r="AH21" s="92">
        <f>GETPIVOTDATA(" d"&amp;AH7,pivot!$A$7,"form","fmatt","indicator_id","miap_5th")</f>
        <v>36</v>
      </c>
      <c r="AI21" s="92">
        <f>GETPIVOTDATA(" d"&amp;AI7,pivot!$A$7,"form","fmatt","indicator_id","miap_5th")</f>
        <v>33</v>
      </c>
      <c r="AJ21" s="24">
        <f ca="1">IFERROR(INDIRECT(ADDRESS(ROW(),SUMPRODUCT(MAX((I21:AI21&lt;&gt;"")*COLUMN(I21:AI21))))),"")</f>
        <v>33</v>
      </c>
      <c r="AK21" s="150">
        <f>GETPIVOTDATA(" total",pivot!$A$7,"form","fmatt","indicator_id","to_fmatt_"&amp;A21)</f>
        <v>0</v>
      </c>
      <c r="AL21" s="99">
        <f>GETPIVOTDATA(" total",pivot!$A$7,"form","fmatt","indicator_id","died_fmatt_"&amp;A21)</f>
        <v>0</v>
      </c>
    </row>
    <row r="22" spans="1:38" ht="30.75" customHeight="1" thickBot="1">
      <c r="A22" s="96" t="str">
        <f t="shared" si="1"/>
        <v>6th</v>
      </c>
      <c r="B22" s="33" t="str">
        <f t="shared" si="0"/>
        <v>miap6th</v>
      </c>
      <c r="C22" s="178"/>
      <c r="D22" s="163" t="s">
        <v>30</v>
      </c>
      <c r="E22" s="164"/>
      <c r="F22" s="164"/>
      <c r="G22" s="164"/>
      <c r="H22" s="164"/>
      <c r="I22" s="184"/>
      <c r="J22" s="55">
        <f>GETPIVOTDATA(" d6",pivot!$A$7,"form","fmatt","indicator_id","miap_6th")</f>
        <v>159</v>
      </c>
      <c r="K22" s="92">
        <f>GETPIVOTDATA(" d"&amp;K7,pivot!$A$7,"form","fmatt","indicator_id","miap_6th")</f>
        <v>121</v>
      </c>
      <c r="L22" s="92">
        <f>GETPIVOTDATA(" d"&amp;L7,pivot!$A$7,"form","fmatt","indicator_id","miap_6th")</f>
        <v>96</v>
      </c>
      <c r="M22" s="92">
        <f>GETPIVOTDATA(" d"&amp;M7,pivot!$A$7,"form","fmatt","indicator_id","miap_6th")</f>
        <v>83</v>
      </c>
      <c r="N22" s="92">
        <f>GETPIVOTDATA(" d"&amp;N7,pivot!$A$7,"form","fmatt","indicator_id","miap_6th")</f>
        <v>82</v>
      </c>
      <c r="O22" s="92">
        <f>GETPIVOTDATA(" d"&amp;O7,pivot!$A$7,"form","fmatt","indicator_id","miap_6th")</f>
        <v>82</v>
      </c>
      <c r="P22" s="92">
        <f>GETPIVOTDATA(" d"&amp;P7,pivot!$A$7,"form","fmatt","indicator_id","miap_6th")</f>
        <v>82</v>
      </c>
      <c r="Q22" s="92">
        <f>GETPIVOTDATA(" d"&amp;Q7,pivot!$A$7,"form","fmatt","indicator_id","miap_6th")</f>
        <v>71</v>
      </c>
      <c r="R22" s="92">
        <f>GETPIVOTDATA(" d"&amp;R7,pivot!$A$7,"form","fmatt","indicator_id","miap_6th")</f>
        <v>64</v>
      </c>
      <c r="S22" s="92">
        <f>GETPIVOTDATA(" d"&amp;S7,pivot!$A$7,"form","fmatt","indicator_id","miap_6th")</f>
        <v>57</v>
      </c>
      <c r="T22" s="92">
        <f>GETPIVOTDATA(" d"&amp;T7,pivot!$A$7,"form","fmatt","indicator_id","miap_6th")</f>
        <v>55</v>
      </c>
      <c r="U22" s="92">
        <f>GETPIVOTDATA(" d"&amp;U7,pivot!$A$7,"form","fmatt","indicator_id","miap_6th")</f>
        <v>55</v>
      </c>
      <c r="V22" s="92">
        <f>GETPIVOTDATA(" d"&amp;V7,pivot!$A$7,"form","fmatt","indicator_id","miap_6th")</f>
        <v>55</v>
      </c>
      <c r="W22" s="92">
        <f>GETPIVOTDATA(" d"&amp;W7,pivot!$A$7,"form","fmatt","indicator_id","miap_6th")</f>
        <v>47</v>
      </c>
      <c r="X22" s="92">
        <f>GETPIVOTDATA(" d"&amp;X7,pivot!$A$7,"form","fmatt","indicator_id","miap_6th")</f>
        <v>43</v>
      </c>
      <c r="Y22" s="92">
        <f>GETPIVOTDATA(" d"&amp;Y7,pivot!$A$7,"form","fmatt","indicator_id","miap_6th")</f>
        <v>41</v>
      </c>
      <c r="Z22" s="92">
        <f>GETPIVOTDATA(" d"&amp;Z7,pivot!$A$7,"form","fmatt","indicator_id","miap_6th")</f>
        <v>39</v>
      </c>
      <c r="AA22" s="92">
        <f>GETPIVOTDATA(" d"&amp;AA7,pivot!$A$7,"form","fmatt","indicator_id","miap_6th")</f>
        <v>38</v>
      </c>
      <c r="AB22" s="92">
        <f>GETPIVOTDATA(" d"&amp;AB7,pivot!$A$7,"form","fmatt","indicator_id","miap_6th")</f>
        <v>38</v>
      </c>
      <c r="AC22" s="92">
        <f>GETPIVOTDATA(" d"&amp;AC7,pivot!$A$7,"form","fmatt","indicator_id","miap_6th")</f>
        <v>38</v>
      </c>
      <c r="AD22" s="92">
        <f>GETPIVOTDATA(" d"&amp;AD7,pivot!$A$7,"form","fmatt","indicator_id","miap_6th")</f>
        <v>38</v>
      </c>
      <c r="AE22" s="92">
        <f>GETPIVOTDATA(" d"&amp;AE7,pivot!$A$7,"form","fmatt","indicator_id","miap_6th")</f>
        <v>38</v>
      </c>
      <c r="AF22" s="92">
        <f>GETPIVOTDATA(" d"&amp;AF7,pivot!$A$7,"form","fmatt","indicator_id","miap_6th")</f>
        <v>38</v>
      </c>
      <c r="AG22" s="92">
        <f>GETPIVOTDATA(" d"&amp;AG7,pivot!$A$7,"form","fmatt","indicator_id","miap_6th")</f>
        <v>36</v>
      </c>
      <c r="AH22" s="92">
        <f>GETPIVOTDATA(" d"&amp;AH7,pivot!$A$7,"form","fmatt","indicator_id","miap_6th")</f>
        <v>36</v>
      </c>
      <c r="AI22" s="92">
        <f>GETPIVOTDATA(" d"&amp;AI7,pivot!$A$7,"form","fmatt","indicator_id","miap_6th")</f>
        <v>25</v>
      </c>
      <c r="AJ22" s="24">
        <f ca="1">IFERROR(INDIRECT(ADDRESS(ROW(),SUMPRODUCT(MAX((J22:AI22&lt;&gt;"")*COLUMN(J22:AI22))))),"")</f>
        <v>25</v>
      </c>
      <c r="AK22" s="150">
        <f>GETPIVOTDATA(" total",pivot!$A$7,"form","fmatt","indicator_id","to_fmatt_"&amp;A22)</f>
        <v>0</v>
      </c>
      <c r="AL22" s="99">
        <f>GETPIVOTDATA(" total",pivot!$A$7,"form","fmatt","indicator_id","died_fmatt_"&amp;A22)</f>
        <v>0</v>
      </c>
    </row>
    <row r="23" spans="1:38" ht="30.75" customHeight="1" thickBot="1">
      <c r="A23" s="96" t="str">
        <f t="shared" si="1"/>
        <v>7th</v>
      </c>
      <c r="B23" s="33" t="str">
        <f t="shared" si="0"/>
        <v>miap7th</v>
      </c>
      <c r="C23" s="178"/>
      <c r="D23" s="163" t="s">
        <v>31</v>
      </c>
      <c r="E23" s="164"/>
      <c r="F23" s="164"/>
      <c r="G23" s="164"/>
      <c r="H23" s="164"/>
      <c r="I23" s="164"/>
      <c r="J23" s="184"/>
      <c r="K23" s="55">
        <f>GETPIVOTDATA(" d7",pivot!$A$7,"form","fmatt","indicator_id","miap_7th")</f>
        <v>161</v>
      </c>
      <c r="L23" s="92">
        <f>GETPIVOTDATA(" d"&amp;L7,pivot!$A$7,"form","fmatt","indicator_id","miap_7th")</f>
        <v>111</v>
      </c>
      <c r="M23" s="92">
        <f>GETPIVOTDATA(" d"&amp;M7,pivot!$A$7,"form","fmatt","indicator_id","miap_7th")</f>
        <v>95</v>
      </c>
      <c r="N23" s="92">
        <f>GETPIVOTDATA(" d"&amp;N7,pivot!$A$7,"form","fmatt","indicator_id","miap_7th")</f>
        <v>94</v>
      </c>
      <c r="O23" s="92">
        <f>GETPIVOTDATA(" d"&amp;O7,pivot!$A$7,"form","fmatt","indicator_id","miap_7th")</f>
        <v>94</v>
      </c>
      <c r="P23" s="92">
        <f>GETPIVOTDATA(" d"&amp;P7,pivot!$A$7,"form","fmatt","indicator_id","miap_7th")</f>
        <v>94</v>
      </c>
      <c r="Q23" s="92">
        <f>GETPIVOTDATA(" d"&amp;Q7,pivot!$A$7,"form","fmatt","indicator_id","miap_7th")</f>
        <v>78</v>
      </c>
      <c r="R23" s="92">
        <f>GETPIVOTDATA(" d"&amp;R7,pivot!$A$7,"form","fmatt","indicator_id","miap_7th")</f>
        <v>72</v>
      </c>
      <c r="S23" s="92">
        <f>GETPIVOTDATA(" d"&amp;S7,pivot!$A$7,"form","fmatt","indicator_id","miap_7th")</f>
        <v>67</v>
      </c>
      <c r="T23" s="92">
        <f>GETPIVOTDATA(" d"&amp;T7,pivot!$A$7,"form","fmatt","indicator_id","miap_7th")</f>
        <v>60</v>
      </c>
      <c r="U23" s="92">
        <f>GETPIVOTDATA(" d"&amp;U7,pivot!$A$7,"form","fmatt","indicator_id","miap_7th")</f>
        <v>63</v>
      </c>
      <c r="V23" s="92">
        <f>GETPIVOTDATA(" d"&amp;V7,pivot!$A$7,"form","fmatt","indicator_id","miap_7th")</f>
        <v>63</v>
      </c>
      <c r="W23" s="92">
        <f>GETPIVOTDATA(" d"&amp;W7,pivot!$A$7,"form","fmatt","indicator_id","miap_7th")</f>
        <v>60</v>
      </c>
      <c r="X23" s="92">
        <f>GETPIVOTDATA(" d"&amp;X7,pivot!$A$7,"form","fmatt","indicator_id","miap_7th")</f>
        <v>55</v>
      </c>
      <c r="Y23" s="92">
        <f>GETPIVOTDATA(" d"&amp;Y7,pivot!$A$7,"form","fmatt","indicator_id","miap_7th")</f>
        <v>51</v>
      </c>
      <c r="Z23" s="92">
        <f>GETPIVOTDATA(" d"&amp;Z7,pivot!$A$7,"form","fmatt","indicator_id","miap_7th")</f>
        <v>48</v>
      </c>
      <c r="AA23" s="92">
        <f>GETPIVOTDATA(" d"&amp;AA7,pivot!$A$7,"form","fmatt","indicator_id","miap_7th")</f>
        <v>48</v>
      </c>
      <c r="AB23" s="92">
        <f>GETPIVOTDATA(" d"&amp;AB7,pivot!$A$7,"form","fmatt","indicator_id","miap_7th")</f>
        <v>48</v>
      </c>
      <c r="AC23" s="92">
        <f>GETPIVOTDATA(" d"&amp;AC7,pivot!$A$7,"form","fmatt","indicator_id","miap_7th")</f>
        <v>48</v>
      </c>
      <c r="AD23" s="92">
        <f>GETPIVOTDATA(" d"&amp;AD7,pivot!$A$7,"form","fmatt","indicator_id","miap_7th")</f>
        <v>48</v>
      </c>
      <c r="AE23" s="92">
        <f>GETPIVOTDATA(" d"&amp;AE7,pivot!$A$7,"form","fmatt","indicator_id","miap_7th")</f>
        <v>47</v>
      </c>
      <c r="AF23" s="92">
        <f>GETPIVOTDATA(" d"&amp;AF7,pivot!$A$7,"form","fmatt","indicator_id","miap_7th")</f>
        <v>44</v>
      </c>
      <c r="AG23" s="92">
        <f>GETPIVOTDATA(" d"&amp;AG7,pivot!$A$7,"form","fmatt","indicator_id","miap_7th")</f>
        <v>39</v>
      </c>
      <c r="AH23" s="92">
        <f>GETPIVOTDATA(" d"&amp;AH7,pivot!$A$7,"form","fmatt","indicator_id","miap_7th")</f>
        <v>34</v>
      </c>
      <c r="AI23" s="92">
        <f>GETPIVOTDATA(" d"&amp;AI7,pivot!$A$7,"form","fmatt","indicator_id","miap_7th")</f>
        <v>26</v>
      </c>
      <c r="AJ23" s="24">
        <f ca="1">IFERROR(INDIRECT(ADDRESS(ROW(),SUMPRODUCT(MAX((K23:AI23&lt;&gt;"")*COLUMN(K23:AI23))))),"")</f>
        <v>26</v>
      </c>
      <c r="AK23" s="150">
        <f>GETPIVOTDATA(" total",pivot!$A$7,"form","fmatt","indicator_id","to_fmatt_"&amp;A23)</f>
        <v>0</v>
      </c>
      <c r="AL23" s="99">
        <f>GETPIVOTDATA(" total",pivot!$A$7,"form","fmatt","indicator_id","died_fmatt_"&amp;A23)</f>
        <v>0</v>
      </c>
    </row>
    <row r="24" spans="1:38" ht="30.75" customHeight="1" thickBot="1">
      <c r="A24" s="96" t="str">
        <f t="shared" si="1"/>
        <v>8th</v>
      </c>
      <c r="B24" s="33" t="str">
        <f t="shared" si="0"/>
        <v>miap8th</v>
      </c>
      <c r="C24" s="178"/>
      <c r="D24" s="163" t="s">
        <v>32</v>
      </c>
      <c r="E24" s="164"/>
      <c r="F24" s="164"/>
      <c r="G24" s="164"/>
      <c r="H24" s="164"/>
      <c r="I24" s="164"/>
      <c r="J24" s="164"/>
      <c r="K24" s="184"/>
      <c r="L24" s="55">
        <f>GETPIVOTDATA(" d8",pivot!$A$7,"form","fmatt","indicator_id","miap_8th")</f>
        <v>178</v>
      </c>
      <c r="M24" s="92">
        <f>GETPIVOTDATA(" d"&amp;M7,pivot!$A$7,"form","fmatt","indicator_id","miap_8th")</f>
        <v>135</v>
      </c>
      <c r="N24" s="92">
        <f>GETPIVOTDATA(" d"&amp;N7,pivot!$A$7,"form","fmatt","indicator_id","miap_8th")</f>
        <v>130</v>
      </c>
      <c r="O24" s="92">
        <f>GETPIVOTDATA(" d"&amp;O7,pivot!$A$7,"form","fmatt","indicator_id","miap_8th")</f>
        <v>128</v>
      </c>
      <c r="P24" s="92">
        <f>GETPIVOTDATA(" d"&amp;P7,pivot!$A$7,"form","fmatt","indicator_id","miap_8th")</f>
        <v>128</v>
      </c>
      <c r="Q24" s="92">
        <f>GETPIVOTDATA(" d"&amp;Q7,pivot!$A$7,"form","fmatt","indicator_id","miap_8th")</f>
        <v>111</v>
      </c>
      <c r="R24" s="92">
        <f>GETPIVOTDATA(" d"&amp;R7,pivot!$A$7,"form","fmatt","indicator_id","miap_8th")</f>
        <v>100</v>
      </c>
      <c r="S24" s="92">
        <f>GETPIVOTDATA(" d"&amp;S7,pivot!$A$7,"form","fmatt","indicator_id","miap_8th")</f>
        <v>83</v>
      </c>
      <c r="T24" s="92">
        <f>GETPIVOTDATA(" d"&amp;T7,pivot!$A$7,"form","fmatt","indicator_id","miap_8th")</f>
        <v>77</v>
      </c>
      <c r="U24" s="92">
        <f>GETPIVOTDATA(" d"&amp;U7,pivot!$A$7,"form","fmatt","indicator_id","miap_8th")</f>
        <v>77</v>
      </c>
      <c r="V24" s="92">
        <f>GETPIVOTDATA(" d"&amp;V7,pivot!$A$7,"form","fmatt","indicator_id","miap_8th")</f>
        <v>75</v>
      </c>
      <c r="W24" s="92">
        <f>GETPIVOTDATA(" d"&amp;W7,pivot!$A$7,"form","fmatt","indicator_id","miap_8th")</f>
        <v>69</v>
      </c>
      <c r="X24" s="92">
        <f>GETPIVOTDATA(" d"&amp;X7,pivot!$A$7,"form","fmatt","indicator_id","miap_8th")</f>
        <v>59</v>
      </c>
      <c r="Y24" s="92">
        <f>GETPIVOTDATA(" d"&amp;Y7,pivot!$A$7,"form","fmatt","indicator_id","miap_8th")</f>
        <v>53</v>
      </c>
      <c r="Z24" s="92">
        <f>GETPIVOTDATA(" d"&amp;Z7,pivot!$A$7,"form","fmatt","indicator_id","miap_8th")</f>
        <v>50</v>
      </c>
      <c r="AA24" s="92">
        <f>GETPIVOTDATA(" d"&amp;AA7,pivot!$A$7,"form","fmatt","indicator_id","miap_8th")</f>
        <v>46</v>
      </c>
      <c r="AB24" s="92">
        <f>GETPIVOTDATA(" d"&amp;AB7,pivot!$A$7,"form","fmatt","indicator_id","miap_8th")</f>
        <v>46</v>
      </c>
      <c r="AC24" s="92">
        <f>GETPIVOTDATA(" d"&amp;AC7,pivot!$A$7,"form","fmatt","indicator_id","miap_8th")</f>
        <v>46</v>
      </c>
      <c r="AD24" s="92">
        <f>GETPIVOTDATA(" d"&amp;AD7,pivot!$A$7,"form","fmatt","indicator_id","miap_8th")</f>
        <v>46</v>
      </c>
      <c r="AE24" s="92">
        <f>GETPIVOTDATA(" d"&amp;AE7,pivot!$A$7,"form","fmatt","indicator_id","miap_8th")</f>
        <v>46</v>
      </c>
      <c r="AF24" s="92">
        <f>GETPIVOTDATA(" d"&amp;AF7,pivot!$A$7,"form","fmatt","indicator_id","miap_8th")</f>
        <v>44</v>
      </c>
      <c r="AG24" s="92">
        <f>GETPIVOTDATA(" d"&amp;AG7,pivot!$A$7,"form","fmatt","indicator_id","miap_8th")</f>
        <v>42</v>
      </c>
      <c r="AH24" s="92">
        <f>GETPIVOTDATA(" d"&amp;AH7,pivot!$A$7,"form","fmatt","indicator_id","miap_8th")</f>
        <v>39</v>
      </c>
      <c r="AI24" s="92">
        <f>GETPIVOTDATA(" d"&amp;AI7,pivot!$A$7,"form","fmatt","indicator_id","miap_8th")</f>
        <v>36</v>
      </c>
      <c r="AJ24" s="24">
        <f ca="1">IFERROR(INDIRECT(ADDRESS(ROW(),SUMPRODUCT(MAX((L24:AI24&lt;&gt;"")*COLUMN(L24:AI24))))),"")</f>
        <v>36</v>
      </c>
      <c r="AK24" s="150">
        <f>GETPIVOTDATA(" total",pivot!$A$7,"form","fmatt","indicator_id","to_fmatt_"&amp;A24)</f>
        <v>0</v>
      </c>
      <c r="AL24" s="99">
        <f>GETPIVOTDATA(" total",pivot!$A$7,"form","fmatt","indicator_id","died_fmatt_"&amp;A24)</f>
        <v>0</v>
      </c>
    </row>
    <row r="25" spans="1:38" ht="25.5" customHeight="1" thickBot="1">
      <c r="A25" s="96" t="str">
        <f t="shared" si="1"/>
        <v>9th</v>
      </c>
      <c r="B25" s="33" t="str">
        <f t="shared" si="0"/>
        <v>miap9th</v>
      </c>
      <c r="C25" s="178"/>
      <c r="D25" s="163" t="s">
        <v>33</v>
      </c>
      <c r="E25" s="164"/>
      <c r="F25" s="164"/>
      <c r="G25" s="164"/>
      <c r="H25" s="164"/>
      <c r="I25" s="164"/>
      <c r="J25" s="164"/>
      <c r="K25" s="164"/>
      <c r="L25" s="184"/>
      <c r="M25" s="55">
        <f>GETPIVOTDATA(" d9",pivot!$A$7,"form","fmatt","indicator_id","miap_9th")</f>
        <v>147</v>
      </c>
      <c r="N25" s="92">
        <f>GETPIVOTDATA(" d"&amp;N7,pivot!$A$7,"form","fmatt","indicator_id","miap_9th")</f>
        <v>143</v>
      </c>
      <c r="O25" s="92">
        <f>GETPIVOTDATA(" d"&amp;O7,pivot!$A$7,"form","fmatt","indicator_id","miap_9th")</f>
        <v>140</v>
      </c>
      <c r="P25" s="92">
        <f>GETPIVOTDATA(" d"&amp;P7,pivot!$A$7,"form","fmatt","indicator_id","miap_9th")</f>
        <v>139</v>
      </c>
      <c r="Q25" s="92">
        <f>GETPIVOTDATA(" d"&amp;Q7,pivot!$A$7,"form","fmatt","indicator_id","miap_9th")</f>
        <v>111</v>
      </c>
      <c r="R25" s="92">
        <f>GETPIVOTDATA(" d"&amp;R7,pivot!$A$7,"form","fmatt","indicator_id","miap_9th")</f>
        <v>102</v>
      </c>
      <c r="S25" s="92">
        <f>GETPIVOTDATA(" d"&amp;S7,pivot!$A$7,"form","fmatt","indicator_id","miap_9th")</f>
        <v>92</v>
      </c>
      <c r="T25" s="92">
        <f>GETPIVOTDATA(" d"&amp;T7,pivot!$A$7,"form","fmatt","indicator_id","miap_9th")</f>
        <v>79</v>
      </c>
      <c r="U25" s="92">
        <f>GETPIVOTDATA(" d"&amp;U7,pivot!$A$7,"form","fmatt","indicator_id","miap_9th")</f>
        <v>76</v>
      </c>
      <c r="V25" s="92">
        <f>GETPIVOTDATA(" d"&amp;V7,pivot!$A$7,"form","fmatt","indicator_id","miap_9th")</f>
        <v>76</v>
      </c>
      <c r="W25" s="92">
        <f>GETPIVOTDATA(" d"&amp;W7,pivot!$A$7,"form","fmatt","indicator_id","miap_9th")</f>
        <v>70</v>
      </c>
      <c r="X25" s="92">
        <f>GETPIVOTDATA(" d"&amp;X7,pivot!$A$7,"form","fmatt","indicator_id","miap_9th")</f>
        <v>57</v>
      </c>
      <c r="Y25" s="92">
        <f>GETPIVOTDATA(" d"&amp;Y7,pivot!$A$7,"form","fmatt","indicator_id","miap_9th")</f>
        <v>54</v>
      </c>
      <c r="Z25" s="92">
        <f>GETPIVOTDATA(" d"&amp;Z7,pivot!$A$7,"form","fmatt","indicator_id","miap_9th")</f>
        <v>52</v>
      </c>
      <c r="AA25" s="92">
        <f>GETPIVOTDATA(" d"&amp;AA7,pivot!$A$7,"form","fmatt","indicator_id","miap_9th")</f>
        <v>50</v>
      </c>
      <c r="AB25" s="92">
        <f>GETPIVOTDATA(" d"&amp;AB7,pivot!$A$7,"form","fmatt","indicator_id","miap_9th")</f>
        <v>50</v>
      </c>
      <c r="AC25" s="92">
        <f>GETPIVOTDATA(" d"&amp;AC7,pivot!$A$7,"form","fmatt","indicator_id","miap_9th")</f>
        <v>50</v>
      </c>
      <c r="AD25" s="92">
        <f>GETPIVOTDATA(" d"&amp;AD7,pivot!$A$7,"form","fmatt","indicator_id","miap_9th")</f>
        <v>50</v>
      </c>
      <c r="AE25" s="92">
        <f>GETPIVOTDATA(" d"&amp;AE7,pivot!$A$7,"form","fmatt","indicator_id","miap_9th")</f>
        <v>50</v>
      </c>
      <c r="AF25" s="92">
        <f>GETPIVOTDATA(" d"&amp;AF7,pivot!$A$7,"form","fmatt","indicator_id","miap_9th")</f>
        <v>48</v>
      </c>
      <c r="AG25" s="92">
        <f>GETPIVOTDATA(" d"&amp;AG7,pivot!$A$7,"form","fmatt","indicator_id","miap_9th")</f>
        <v>47</v>
      </c>
      <c r="AH25" s="92">
        <f>GETPIVOTDATA(" d"&amp;AH7,pivot!$A$7,"form","fmatt","indicator_id","miap_9th")</f>
        <v>43</v>
      </c>
      <c r="AI25" s="92">
        <f>GETPIVOTDATA(" d"&amp;AI7,pivot!$A$7,"form","fmatt","indicator_id","miap_9th")</f>
        <v>37</v>
      </c>
      <c r="AJ25" s="24">
        <f ca="1">IFERROR(INDIRECT(ADDRESS(ROW(),SUMPRODUCT(MAX((M25:AI25&lt;&gt;"")*COLUMN(M25:AI25))))),"")</f>
        <v>37</v>
      </c>
      <c r="AK25" s="150">
        <f>GETPIVOTDATA(" total",pivot!$A$7,"form","fmatt","indicator_id","to_fmatt_"&amp;A25)</f>
        <v>0</v>
      </c>
      <c r="AL25" s="99">
        <f>GETPIVOTDATA(" total",pivot!$A$7,"form","fmatt","indicator_id","died_fmatt_"&amp;A25)</f>
        <v>0</v>
      </c>
    </row>
    <row r="26" spans="1:38" ht="25.5" customHeight="1" thickBot="1">
      <c r="A26" s="96" t="str">
        <f t="shared" si="1"/>
        <v>10th</v>
      </c>
      <c r="B26" s="33" t="str">
        <f t="shared" si="0"/>
        <v>miap10th</v>
      </c>
      <c r="C26" s="178"/>
      <c r="D26" s="163" t="s">
        <v>34</v>
      </c>
      <c r="E26" s="164"/>
      <c r="F26" s="164"/>
      <c r="G26" s="164"/>
      <c r="H26" s="164"/>
      <c r="I26" s="164"/>
      <c r="J26" s="164"/>
      <c r="K26" s="164"/>
      <c r="L26" s="164"/>
      <c r="M26" s="184"/>
      <c r="N26" s="55">
        <f>GETPIVOTDATA(" d10",pivot!$A$7,"form","fmatt","indicator_id","miap_10th")</f>
        <v>25</v>
      </c>
      <c r="O26" s="92">
        <f>GETPIVOTDATA(" d"&amp;O7,pivot!$A$7,"form","fmatt","indicator_id","miap_10th")</f>
        <v>25</v>
      </c>
      <c r="P26" s="92">
        <f>GETPIVOTDATA(" d"&amp;P7,pivot!$A$7,"form","fmatt","indicator_id","miap_10th")</f>
        <v>25</v>
      </c>
      <c r="Q26" s="92">
        <f>GETPIVOTDATA(" d"&amp;Q7,pivot!$A$7,"form","fmatt","indicator_id","miap_10th")</f>
        <v>18</v>
      </c>
      <c r="R26" s="92">
        <f>GETPIVOTDATA(" d"&amp;R7,pivot!$A$7,"form","fmatt","indicator_id","miap_10th")</f>
        <v>16</v>
      </c>
      <c r="S26" s="92">
        <f>GETPIVOTDATA(" d"&amp;S7,pivot!$A$7,"form","fmatt","indicator_id","miap_10th")</f>
        <v>14</v>
      </c>
      <c r="T26" s="92">
        <f>GETPIVOTDATA(" d"&amp;T7,pivot!$A$7,"form","fmatt","indicator_id","miap_10th")</f>
        <v>9</v>
      </c>
      <c r="U26" s="92">
        <f>GETPIVOTDATA(" d"&amp;U7,pivot!$A$7,"form","fmatt","indicator_id","miap_10th")</f>
        <v>9</v>
      </c>
      <c r="V26" s="92">
        <f>GETPIVOTDATA(" d"&amp;V7,pivot!$A$7,"form","fmatt","indicator_id","miap_10th")</f>
        <v>9</v>
      </c>
      <c r="W26" s="92">
        <f>GETPIVOTDATA(" d"&amp;W7,pivot!$A$7,"form","fmatt","indicator_id","miap_10th")</f>
        <v>6</v>
      </c>
      <c r="X26" s="92">
        <f>GETPIVOTDATA(" d"&amp;X7,pivot!$A$7,"form","fmatt","indicator_id","miap_10th")</f>
        <v>6</v>
      </c>
      <c r="Y26" s="92">
        <f>GETPIVOTDATA(" d"&amp;Y7,pivot!$A$7,"form","fmatt","indicator_id","miap_10th")</f>
        <v>4</v>
      </c>
      <c r="Z26" s="92">
        <f>GETPIVOTDATA(" d"&amp;Z7,pivot!$A$7,"form","fmatt","indicator_id","miap_10th")</f>
        <v>4</v>
      </c>
      <c r="AA26" s="92">
        <f>GETPIVOTDATA(" d"&amp;AA7,pivot!$A$7,"form","fmatt","indicator_id","miap_10th")</f>
        <v>2</v>
      </c>
      <c r="AB26" s="92">
        <f>GETPIVOTDATA(" d"&amp;AB7,pivot!$A$7,"form","fmatt","indicator_id","miap_10th")</f>
        <v>2</v>
      </c>
      <c r="AC26" s="92">
        <f>GETPIVOTDATA(" d"&amp;AC7,pivot!$A$7,"form","fmatt","indicator_id","miap_10th")</f>
        <v>2</v>
      </c>
      <c r="AD26" s="92">
        <f>GETPIVOTDATA(" d"&amp;AD7,pivot!$A$7,"form","fmatt","indicator_id","miap_10th")</f>
        <v>2</v>
      </c>
      <c r="AE26" s="92">
        <f>GETPIVOTDATA(" d"&amp;AE7,pivot!$A$7,"form","fmatt","indicator_id","miap_10th")</f>
        <v>2</v>
      </c>
      <c r="AF26" s="92">
        <f>GETPIVOTDATA(" d"&amp;AF7,pivot!$A$7,"form","fmatt","indicator_id","miap_10th")</f>
        <v>2</v>
      </c>
      <c r="AG26" s="92">
        <f>GETPIVOTDATA(" d"&amp;AG7,pivot!$A$7,"form","fmatt","indicator_id","miap_10th")</f>
        <v>2</v>
      </c>
      <c r="AH26" s="92">
        <f>GETPIVOTDATA(" d"&amp;AH7,pivot!$A$7,"form","fmatt","indicator_id","miap_10th")</f>
        <v>2</v>
      </c>
      <c r="AI26" s="92">
        <f>GETPIVOTDATA(" d"&amp;AI7,pivot!$A$7,"form","fmatt","indicator_id","miap_10th")</f>
        <v>2</v>
      </c>
      <c r="AJ26" s="24">
        <f ca="1">IFERROR(INDIRECT(ADDRESS(ROW(),SUMPRODUCT(MAX((N26:AI26&lt;&gt;"")*COLUMN(N26:AI26))))),"")</f>
        <v>2</v>
      </c>
      <c r="AK26" s="150">
        <f>GETPIVOTDATA(" total",pivot!$A$7,"form","fmatt","indicator_id","to_fmatt_"&amp;A26)</f>
        <v>0</v>
      </c>
      <c r="AL26" s="99">
        <f>GETPIVOTDATA(" total",pivot!$A$7,"form","fmatt","indicator_id","died_fmatt_"&amp;A26)</f>
        <v>0</v>
      </c>
    </row>
    <row r="27" spans="1:38" ht="25.5" customHeight="1" thickBot="1">
      <c r="A27" s="96" t="str">
        <f t="shared" si="1"/>
        <v>11th</v>
      </c>
      <c r="B27" s="33" t="str">
        <f t="shared" si="0"/>
        <v>miap11th</v>
      </c>
      <c r="C27" s="178"/>
      <c r="D27" s="163" t="s">
        <v>35</v>
      </c>
      <c r="E27" s="164"/>
      <c r="F27" s="164"/>
      <c r="G27" s="164"/>
      <c r="H27" s="164"/>
      <c r="I27" s="164"/>
      <c r="J27" s="164"/>
      <c r="K27" s="164"/>
      <c r="L27" s="164"/>
      <c r="M27" s="164"/>
      <c r="N27" s="184"/>
      <c r="O27" s="55">
        <f>GETPIVOTDATA(" d11",pivot!$A$7,"form","fmatt","indicator_id","miap_11th")</f>
        <v>4</v>
      </c>
      <c r="P27" s="92">
        <f>GETPIVOTDATA(" d"&amp;P7,pivot!$A$7,"form","fmatt","indicator_id","miap_11th")</f>
        <v>4</v>
      </c>
      <c r="Q27" s="92">
        <f>GETPIVOTDATA(" d"&amp;Q7,pivot!$A$7,"form","fmatt","indicator_id","miap_11th")</f>
        <v>3</v>
      </c>
      <c r="R27" s="92">
        <f>GETPIVOTDATA(" d"&amp;R7,pivot!$A$7,"form","fmatt","indicator_id","miap_11th")</f>
        <v>3</v>
      </c>
      <c r="S27" s="92">
        <f>GETPIVOTDATA(" d"&amp;S7,pivot!$A$7,"form","fmatt","indicator_id","miap_11th")</f>
        <v>3</v>
      </c>
      <c r="T27" s="92">
        <f>GETPIVOTDATA(" d"&amp;T7,pivot!$A$7,"form","fmatt","indicator_id","miap_11th")</f>
        <v>3</v>
      </c>
      <c r="U27" s="92">
        <f>GETPIVOTDATA(" d"&amp;U7,pivot!$A$7,"form","fmatt","indicator_id","miap_11th")</f>
        <v>3</v>
      </c>
      <c r="V27" s="92">
        <f>GETPIVOTDATA(" d"&amp;V7,pivot!$A$7,"form","fmatt","indicator_id","miap_11th")</f>
        <v>3</v>
      </c>
      <c r="W27" s="92">
        <f>GETPIVOTDATA(" d"&amp;W7,pivot!$A$7,"form","fmatt","indicator_id","miap_11th")</f>
        <v>3</v>
      </c>
      <c r="X27" s="92">
        <f>GETPIVOTDATA(" d"&amp;X7,pivot!$A$7,"form","fmatt","indicator_id","miap_11th")</f>
        <v>3</v>
      </c>
      <c r="Y27" s="92">
        <f>GETPIVOTDATA(" d"&amp;Y7,pivot!$A$7,"form","fmatt","indicator_id","miap_11th")</f>
        <v>3</v>
      </c>
      <c r="Z27" s="92">
        <f>GETPIVOTDATA(" d"&amp;Z7,pivot!$A$7,"form","fmatt","indicator_id","miap_11th")</f>
        <v>3</v>
      </c>
      <c r="AA27" s="92">
        <f>GETPIVOTDATA(" d"&amp;AA7,pivot!$A$7,"form","fmatt","indicator_id","miap_11th")</f>
        <v>2</v>
      </c>
      <c r="AB27" s="92">
        <f>GETPIVOTDATA(" d"&amp;AB7,pivot!$A$7,"form","fmatt","indicator_id","miap_11th")</f>
        <v>2</v>
      </c>
      <c r="AC27" s="92">
        <f>GETPIVOTDATA(" d"&amp;AC7,pivot!$A$7,"form","fmatt","indicator_id","miap_11th")</f>
        <v>2</v>
      </c>
      <c r="AD27" s="92">
        <f>GETPIVOTDATA(" d"&amp;AD7,pivot!$A$7,"form","fmatt","indicator_id","miap_11th")</f>
        <v>2</v>
      </c>
      <c r="AE27" s="92">
        <f>GETPIVOTDATA(" d"&amp;AE7,pivot!$A$7,"form","fmatt","indicator_id","miap_11th")</f>
        <v>2</v>
      </c>
      <c r="AF27" s="92">
        <f>GETPIVOTDATA(" d"&amp;AF7,pivot!$A$7,"form","fmatt","indicator_id","miap_11th")</f>
        <v>2</v>
      </c>
      <c r="AG27" s="92">
        <f>GETPIVOTDATA(" d"&amp;AG7,pivot!$A$7,"form","fmatt","indicator_id","miap_11th")</f>
        <v>2</v>
      </c>
      <c r="AH27" s="92">
        <f>GETPIVOTDATA(" d"&amp;AH7,pivot!$A$7,"form","fmatt","indicator_id","miap_11th")</f>
        <v>2</v>
      </c>
      <c r="AI27" s="92">
        <f>GETPIVOTDATA(" d"&amp;AI7,pivot!$A$7,"form","fmatt","indicator_id","miap_11th")</f>
        <v>2</v>
      </c>
      <c r="AJ27" s="24">
        <f ca="1">IFERROR(INDIRECT(ADDRESS(ROW(),SUMPRODUCT(MAX((O27:AI27&lt;&gt;"")*COLUMN(O27:AI27))))),"")</f>
        <v>2</v>
      </c>
      <c r="AK27" s="150">
        <f>GETPIVOTDATA(" total",pivot!$A$7,"form","fmatt","indicator_id","to_fmatt_"&amp;A27)</f>
        <v>0</v>
      </c>
      <c r="AL27" s="99">
        <f>GETPIVOTDATA(" total",pivot!$A$7,"form","fmatt","indicator_id","died_fmatt_"&amp;A27)</f>
        <v>0</v>
      </c>
    </row>
    <row r="28" spans="1:38" ht="25.5" customHeight="1" thickBot="1">
      <c r="A28" s="96" t="str">
        <f t="shared" si="1"/>
        <v>12th</v>
      </c>
      <c r="B28" s="33" t="str">
        <f t="shared" si="0"/>
        <v>miap12th</v>
      </c>
      <c r="C28" s="178"/>
      <c r="D28" s="163" t="s">
        <v>68</v>
      </c>
      <c r="E28" s="164"/>
      <c r="F28" s="164"/>
      <c r="G28" s="164"/>
      <c r="H28" s="164"/>
      <c r="I28" s="164"/>
      <c r="J28" s="164"/>
      <c r="K28" s="164"/>
      <c r="L28" s="164"/>
      <c r="M28" s="164"/>
      <c r="N28" s="164"/>
      <c r="O28" s="190"/>
      <c r="P28" s="55">
        <f>GETPIVOTDATA(" d12",pivot!$A$7,"form","fmatt","indicator_id","miap_12th")</f>
        <v>9</v>
      </c>
      <c r="Q28" s="92">
        <f>GETPIVOTDATA(" d"&amp;Q7,pivot!$A$7,"form","fmatt","indicator_id","miap_12th")</f>
        <v>5</v>
      </c>
      <c r="R28" s="92">
        <f>GETPIVOTDATA(" d"&amp;R7,pivot!$A$7,"form","fmatt","indicator_id","miap_12th")</f>
        <v>5</v>
      </c>
      <c r="S28" s="92">
        <f>GETPIVOTDATA(" d"&amp;S7,pivot!$A$7,"form","fmatt","indicator_id","miap_12th")</f>
        <v>2</v>
      </c>
      <c r="T28" s="92">
        <f>GETPIVOTDATA(" d"&amp;T7,pivot!$A$7,"form","fmatt","indicator_id","miap_12th")</f>
        <v>2</v>
      </c>
      <c r="U28" s="92">
        <f>GETPIVOTDATA(" d"&amp;U7,pivot!$A$7,"form","fmatt","indicator_id","miap_12th")</f>
        <v>2</v>
      </c>
      <c r="V28" s="92">
        <f>GETPIVOTDATA(" d"&amp;V7,pivot!$A$7,"form","fmatt","indicator_id","miap_12th")</f>
        <v>2</v>
      </c>
      <c r="W28" s="92">
        <f>GETPIVOTDATA(" d"&amp;W7,pivot!$A$7,"form","fmatt","indicator_id","miap_12th")</f>
        <v>2</v>
      </c>
      <c r="X28" s="92">
        <f>GETPIVOTDATA(" d"&amp;X7,pivot!$A$7,"form","fmatt","indicator_id","miap_12th")</f>
        <v>2</v>
      </c>
      <c r="Y28" s="92">
        <f>GETPIVOTDATA(" d"&amp;Y7,pivot!$A$7,"form","fmatt","indicator_id","miap_12th")</f>
        <v>2</v>
      </c>
      <c r="Z28" s="92">
        <f>GETPIVOTDATA(" d"&amp;Z7,pivot!$A$7,"form","fmatt","indicator_id","miap_12th")</f>
        <v>2</v>
      </c>
      <c r="AA28" s="92">
        <f>GETPIVOTDATA(" d"&amp;AA7,pivot!$A$7,"form","fmatt","indicator_id","miap_12th")</f>
        <v>2</v>
      </c>
      <c r="AB28" s="92">
        <f>GETPIVOTDATA(" d"&amp;AB7,pivot!$A$7,"form","fmatt","indicator_id","miap_12th")</f>
        <v>2</v>
      </c>
      <c r="AC28" s="92">
        <f>GETPIVOTDATA(" d"&amp;AC7,pivot!$A$7,"form","fmatt","indicator_id","miap_12th")</f>
        <v>2</v>
      </c>
      <c r="AD28" s="92">
        <f>GETPIVOTDATA(" d"&amp;AD7,pivot!$A$7,"form","fmatt","indicator_id","miap_12th")</f>
        <v>2</v>
      </c>
      <c r="AE28" s="92">
        <f>GETPIVOTDATA(" d"&amp;AE7,pivot!$A$7,"form","fmatt","indicator_id","miap_12th")</f>
        <v>2</v>
      </c>
      <c r="AF28" s="92">
        <f>GETPIVOTDATA(" d"&amp;AF7,pivot!$A$7,"form","fmatt","indicator_id","miap_12th")</f>
        <v>2</v>
      </c>
      <c r="AG28" s="92">
        <f>GETPIVOTDATA(" d"&amp;AG7,pivot!$A$7,"form","fmatt","indicator_id","miap_12th")</f>
        <v>2</v>
      </c>
      <c r="AH28" s="92">
        <f>GETPIVOTDATA(" d"&amp;AH7,pivot!$A$7,"form","fmatt","indicator_id","miap_12th")</f>
        <v>2</v>
      </c>
      <c r="AI28" s="92">
        <f>GETPIVOTDATA(" d"&amp;AI7,pivot!$A$7,"form","fmatt","indicator_id","miap_12th")</f>
        <v>2</v>
      </c>
      <c r="AJ28" s="24">
        <f ca="1">IFERROR(INDIRECT(ADDRESS(ROW(),SUMPRODUCT(MAX((P28:AI28&lt;&gt;"")*COLUMN(P28:AI28))))),"")</f>
        <v>2</v>
      </c>
      <c r="AK28" s="150">
        <f>GETPIVOTDATA(" total",pivot!$A$7,"form","fmatt","indicator_id","to_fmatt_"&amp;A28)</f>
        <v>0</v>
      </c>
      <c r="AL28" s="99">
        <f>GETPIVOTDATA(" total",pivot!$A$7,"form","fmatt","indicator_id","died_fmatt_"&amp;A28)</f>
        <v>0</v>
      </c>
    </row>
    <row r="29" spans="1:38" ht="25.5" customHeight="1" thickBot="1">
      <c r="A29" s="96" t="str">
        <f t="shared" si="1"/>
        <v>13th</v>
      </c>
      <c r="B29" s="33" t="str">
        <f t="shared" si="0"/>
        <v>miap13th</v>
      </c>
      <c r="C29" s="178"/>
      <c r="D29" s="163" t="s">
        <v>36</v>
      </c>
      <c r="E29" s="164"/>
      <c r="F29" s="164"/>
      <c r="G29" s="164"/>
      <c r="H29" s="164"/>
      <c r="I29" s="164"/>
      <c r="J29" s="164"/>
      <c r="K29" s="164"/>
      <c r="L29" s="164"/>
      <c r="M29" s="164"/>
      <c r="N29" s="164"/>
      <c r="O29" s="164"/>
      <c r="P29" s="167"/>
      <c r="Q29" s="55">
        <f>GETPIVOTDATA(" d13",pivot!$A$7,"form","fmatt","indicator_id","miap_13th")</f>
        <v>274</v>
      </c>
      <c r="R29" s="92">
        <f>GETPIVOTDATA(" d"&amp;R7,pivot!$A$7,"form","fmatt","indicator_id","miap_13th")</f>
        <v>202</v>
      </c>
      <c r="S29" s="92">
        <f>GETPIVOTDATA(" d"&amp;S7,pivot!$A$7,"form","fmatt","indicator_id","miap_13th")</f>
        <v>167</v>
      </c>
      <c r="T29" s="92">
        <f>GETPIVOTDATA(" d"&amp;T7,pivot!$A$7,"form","fmatt","indicator_id","miap_13th")</f>
        <v>137</v>
      </c>
      <c r="U29" s="92">
        <f>GETPIVOTDATA(" d"&amp;U7,pivot!$A$7,"form","fmatt","indicator_id","miap_13th")</f>
        <v>136</v>
      </c>
      <c r="V29" s="92">
        <f>GETPIVOTDATA(" d"&amp;V7,pivot!$A$7,"form","fmatt","indicator_id","miap_13th")</f>
        <v>136</v>
      </c>
      <c r="W29" s="92">
        <f>GETPIVOTDATA(" d"&amp;W7,pivot!$A$7,"form","fmatt","indicator_id","miap_13th")</f>
        <v>117</v>
      </c>
      <c r="X29" s="92">
        <f>GETPIVOTDATA(" d"&amp;X7,pivot!$A$7,"form","fmatt","indicator_id","miap_13th")</f>
        <v>102</v>
      </c>
      <c r="Y29" s="92">
        <f>GETPIVOTDATA(" d"&amp;Y7,pivot!$A$7,"form","fmatt","indicator_id","miap_13th")</f>
        <v>89</v>
      </c>
      <c r="Z29" s="92">
        <f>GETPIVOTDATA(" d"&amp;Z7,pivot!$A$7,"form","fmatt","indicator_id","miap_13th")</f>
        <v>86</v>
      </c>
      <c r="AA29" s="92">
        <f>GETPIVOTDATA(" d"&amp;AA7,pivot!$A$7,"form","fmatt","indicator_id","miap_13th")</f>
        <v>76</v>
      </c>
      <c r="AB29" s="92">
        <f>GETPIVOTDATA(" d"&amp;AB7,pivot!$A$7,"form","fmatt","indicator_id","miap_13th")</f>
        <v>76</v>
      </c>
      <c r="AC29" s="92">
        <f>GETPIVOTDATA(" d"&amp;AC7,pivot!$A$7,"form","fmatt","indicator_id","miap_13th")</f>
        <v>76</v>
      </c>
      <c r="AD29" s="92">
        <f>GETPIVOTDATA(" d"&amp;AD7,pivot!$A$7,"form","fmatt","indicator_id","miap_13th")</f>
        <v>75</v>
      </c>
      <c r="AE29" s="92">
        <f>GETPIVOTDATA(" d"&amp;AE7,pivot!$A$7,"form","fmatt","indicator_id","miap_13th")</f>
        <v>74</v>
      </c>
      <c r="AF29" s="92">
        <f>GETPIVOTDATA(" d"&amp;AF7,pivot!$A$7,"form","fmatt","indicator_id","miap_13th")</f>
        <v>72</v>
      </c>
      <c r="AG29" s="92">
        <f>GETPIVOTDATA(" d"&amp;AG7,pivot!$A$7,"form","fmatt","indicator_id","miap_13th")</f>
        <v>70</v>
      </c>
      <c r="AH29" s="92">
        <f>GETPIVOTDATA(" d"&amp;AH7,pivot!$A$7,"form","fmatt","indicator_id","miap_13th")</f>
        <v>67</v>
      </c>
      <c r="AI29" s="92">
        <f>GETPIVOTDATA(" d"&amp;AI7,pivot!$A$7,"form","fmatt","indicator_id","miap_13th")</f>
        <v>51</v>
      </c>
      <c r="AJ29" s="24">
        <f ca="1">IFERROR(INDIRECT(ADDRESS(ROW(),SUMPRODUCT(MAX((Q29:AI29&lt;&gt;"")*COLUMN(Q29:AI29))))),"")</f>
        <v>51</v>
      </c>
      <c r="AK29" s="150">
        <f>GETPIVOTDATA(" total",pivot!$A$7,"form","fmatt","indicator_id","to_fmatt_"&amp;A29)</f>
        <v>0</v>
      </c>
      <c r="AL29" s="99">
        <f>GETPIVOTDATA(" total",pivot!$A$7,"form","fmatt","indicator_id","died_fmatt_"&amp;A29)</f>
        <v>0</v>
      </c>
    </row>
    <row r="30" spans="1:38" ht="25.5" customHeight="1" thickBot="1">
      <c r="A30" s="96" t="str">
        <f t="shared" si="1"/>
        <v>14th</v>
      </c>
      <c r="B30" s="33" t="str">
        <f t="shared" si="0"/>
        <v>miap14th</v>
      </c>
      <c r="C30" s="178"/>
      <c r="D30" s="163" t="s">
        <v>37</v>
      </c>
      <c r="E30" s="164"/>
      <c r="F30" s="164"/>
      <c r="G30" s="164"/>
      <c r="H30" s="164"/>
      <c r="I30" s="164"/>
      <c r="J30" s="164"/>
      <c r="K30" s="164"/>
      <c r="L30" s="164"/>
      <c r="M30" s="164"/>
      <c r="N30" s="164"/>
      <c r="O30" s="164"/>
      <c r="P30" s="164"/>
      <c r="Q30" s="190"/>
      <c r="R30" s="55">
        <f>GETPIVOTDATA(" d14",pivot!$A$7,"form","fmatt","indicator_id","miap_14th")</f>
        <v>233</v>
      </c>
      <c r="S30" s="92">
        <f>GETPIVOTDATA(" d"&amp;S7,pivot!$A$7,"form","fmatt","indicator_id","miap_14th")</f>
        <v>163</v>
      </c>
      <c r="T30" s="92">
        <f>GETPIVOTDATA(" d"&amp;T7,pivot!$A$7,"form","fmatt","indicator_id","miap_14th")</f>
        <v>134</v>
      </c>
      <c r="U30" s="92">
        <f>GETPIVOTDATA(" d"&amp;U7,pivot!$A$7,"form","fmatt","indicator_id","miap_14th")</f>
        <v>133</v>
      </c>
      <c r="V30" s="92">
        <f>GETPIVOTDATA(" d"&amp;V7,pivot!$A$7,"form","fmatt","indicator_id","miap_14th")</f>
        <v>132</v>
      </c>
      <c r="W30" s="92">
        <f>GETPIVOTDATA(" d"&amp;W7,pivot!$A$7,"form","fmatt","indicator_id","miap_14th")</f>
        <v>117</v>
      </c>
      <c r="X30" s="92">
        <f>GETPIVOTDATA(" d"&amp;X7,pivot!$A$7,"form","fmatt","indicator_id","miap_14th")</f>
        <v>102</v>
      </c>
      <c r="Y30" s="92">
        <f>GETPIVOTDATA(" d"&amp;Y7,pivot!$A$7,"form","fmatt","indicator_id","miap_14th")</f>
        <v>84</v>
      </c>
      <c r="Z30" s="92">
        <f>GETPIVOTDATA(" d"&amp;Z7,pivot!$A$7,"form","fmatt","indicator_id","miap_14th")</f>
        <v>80</v>
      </c>
      <c r="AA30" s="92">
        <f>GETPIVOTDATA(" d"&amp;AA7,pivot!$A$7,"form","fmatt","indicator_id","miap_14th")</f>
        <v>75</v>
      </c>
      <c r="AB30" s="92">
        <f>GETPIVOTDATA(" d"&amp;AB7,pivot!$A$7,"form","fmatt","indicator_id","miap_14th")</f>
        <v>75</v>
      </c>
      <c r="AC30" s="92">
        <f>GETPIVOTDATA(" d"&amp;AC7,pivot!$A$7,"form","fmatt","indicator_id","miap_14th")</f>
        <v>75</v>
      </c>
      <c r="AD30" s="92">
        <f>GETPIVOTDATA(" d"&amp;AD7,pivot!$A$7,"form","fmatt","indicator_id","miap_14th")</f>
        <v>74</v>
      </c>
      <c r="AE30" s="92">
        <f>GETPIVOTDATA(" d"&amp;AE7,pivot!$A$7,"form","fmatt","indicator_id","miap_14th")</f>
        <v>74</v>
      </c>
      <c r="AF30" s="92">
        <f>GETPIVOTDATA(" d"&amp;AF7,pivot!$A$7,"form","fmatt","indicator_id","miap_14th")</f>
        <v>72</v>
      </c>
      <c r="AG30" s="92">
        <f>GETPIVOTDATA(" d"&amp;AG7,pivot!$A$7,"form","fmatt","indicator_id","miap_14th")</f>
        <v>71</v>
      </c>
      <c r="AH30" s="92">
        <f>GETPIVOTDATA(" d"&amp;AH7,pivot!$A$7,"form","fmatt","indicator_id","miap_14th")</f>
        <v>69</v>
      </c>
      <c r="AI30" s="92">
        <f>GETPIVOTDATA(" d"&amp;AI7,pivot!$A$7,"form","fmatt","indicator_id","miap_14th")</f>
        <v>57</v>
      </c>
      <c r="AJ30" s="24">
        <f ca="1">IFERROR(INDIRECT(ADDRESS(ROW(),SUMPRODUCT(MAX((R30:AI30&lt;&gt;"")*COLUMN(R30:AI30))))),"")</f>
        <v>57</v>
      </c>
      <c r="AK30" s="150">
        <f>GETPIVOTDATA(" total",pivot!$A$7,"form","fmatt","indicator_id","to_fmatt_"&amp;A30)</f>
        <v>0</v>
      </c>
      <c r="AL30" s="99">
        <f>GETPIVOTDATA(" total",pivot!$A$7,"form","fmatt","indicator_id","died_fmatt_"&amp;A30)</f>
        <v>0</v>
      </c>
    </row>
    <row r="31" spans="1:38" ht="25.5" customHeight="1" thickBot="1">
      <c r="A31" s="96" t="str">
        <f t="shared" si="1"/>
        <v>15th</v>
      </c>
      <c r="B31" s="33" t="str">
        <f t="shared" si="0"/>
        <v>miap15th</v>
      </c>
      <c r="C31" s="178"/>
      <c r="D31" s="163" t="s">
        <v>38</v>
      </c>
      <c r="E31" s="164"/>
      <c r="F31" s="164"/>
      <c r="G31" s="164"/>
      <c r="H31" s="164"/>
      <c r="I31" s="164"/>
      <c r="J31" s="164"/>
      <c r="K31" s="164"/>
      <c r="L31" s="164"/>
      <c r="M31" s="164"/>
      <c r="N31" s="164"/>
      <c r="O31" s="164"/>
      <c r="P31" s="164"/>
      <c r="Q31" s="164"/>
      <c r="R31" s="164"/>
      <c r="S31" s="55">
        <f>GETPIVOTDATA(" d15",pivot!$A$7,"form","fmatt","indicator_id","miap_15th")</f>
        <v>215</v>
      </c>
      <c r="T31" s="92">
        <f>GETPIVOTDATA(" d"&amp;T7,pivot!$A$7,"form","fmatt","indicator_id","miap_15th")</f>
        <v>156</v>
      </c>
      <c r="U31" s="92">
        <f>GETPIVOTDATA(" d"&amp;U7,pivot!$A$7,"form","fmatt","indicator_id","miap_15th")</f>
        <v>150</v>
      </c>
      <c r="V31" s="92">
        <f>GETPIVOTDATA(" d"&amp;V7,pivot!$A$7,"form","fmatt","indicator_id","miap_15th")</f>
        <v>149</v>
      </c>
      <c r="W31" s="92">
        <f>GETPIVOTDATA(" d"&amp;W7,pivot!$A$7,"form","fmatt","indicator_id","miap_15th")</f>
        <v>125</v>
      </c>
      <c r="X31" s="92">
        <f>GETPIVOTDATA(" d"&amp;X7,pivot!$A$7,"form","fmatt","indicator_id","miap_15th")</f>
        <v>109</v>
      </c>
      <c r="Y31" s="92">
        <f>GETPIVOTDATA(" d"&amp;Y7,pivot!$A$7,"form","fmatt","indicator_id","miap_15th")</f>
        <v>100</v>
      </c>
      <c r="Z31" s="92">
        <f>GETPIVOTDATA(" d"&amp;Z7,pivot!$A$7,"form","fmatt","indicator_id","miap_15th")</f>
        <v>89</v>
      </c>
      <c r="AA31" s="92">
        <f>GETPIVOTDATA(" d"&amp;AA7,pivot!$A$7,"form","fmatt","indicator_id","miap_15th")</f>
        <v>83</v>
      </c>
      <c r="AB31" s="92">
        <f>GETPIVOTDATA(" d"&amp;AB7,pivot!$A$7,"form","fmatt","indicator_id","miap_15th")</f>
        <v>83</v>
      </c>
      <c r="AC31" s="92">
        <f>GETPIVOTDATA(" d"&amp;AC7,pivot!$A$7,"form","fmatt","indicator_id","miap_15th")</f>
        <v>78</v>
      </c>
      <c r="AD31" s="92">
        <f>GETPIVOTDATA(" d"&amp;AD7,pivot!$A$7,"form","fmatt","indicator_id","miap_15th")</f>
        <v>78</v>
      </c>
      <c r="AE31" s="92">
        <f>GETPIVOTDATA(" d"&amp;AE7,pivot!$A$7,"form","fmatt","indicator_id","miap_15th")</f>
        <v>78</v>
      </c>
      <c r="AF31" s="92">
        <f>GETPIVOTDATA(" d"&amp;AF7,pivot!$A$7,"form","fmatt","indicator_id","miap_15th")</f>
        <v>78</v>
      </c>
      <c r="AG31" s="92">
        <f>GETPIVOTDATA(" d"&amp;AG7,pivot!$A$7,"form","fmatt","indicator_id","miap_15th")</f>
        <v>75</v>
      </c>
      <c r="AH31" s="92">
        <f>GETPIVOTDATA(" d"&amp;AH7,pivot!$A$7,"form","fmatt","indicator_id","miap_15th")</f>
        <v>74</v>
      </c>
      <c r="AI31" s="92">
        <f>GETPIVOTDATA(" d"&amp;AI7,pivot!$A$7,"form","fmatt","indicator_id","miap_15th")</f>
        <v>67</v>
      </c>
      <c r="AJ31" s="24">
        <f ca="1">IFERROR(INDIRECT(ADDRESS(ROW(),SUMPRODUCT(MAX((S31:AI31&lt;&gt;"")*COLUMN(S31:AI31))))),"")</f>
        <v>67</v>
      </c>
      <c r="AK31" s="150">
        <f>GETPIVOTDATA(" total",pivot!$A$7,"form","fmatt","indicator_id","to_fmatt_"&amp;A31)</f>
        <v>0</v>
      </c>
      <c r="AL31" s="99">
        <f>GETPIVOTDATA(" total",pivot!$A$7,"form","fmatt","indicator_id","died_fmatt_"&amp;A31)</f>
        <v>0</v>
      </c>
    </row>
    <row r="32" spans="1:38" ht="25.5" customHeight="1" thickBot="1">
      <c r="A32" s="96" t="str">
        <f t="shared" si="1"/>
        <v>16th</v>
      </c>
      <c r="B32" s="33" t="str">
        <f t="shared" si="0"/>
        <v>miap16th</v>
      </c>
      <c r="C32" s="178"/>
      <c r="D32" s="163" t="s">
        <v>39</v>
      </c>
      <c r="E32" s="164"/>
      <c r="F32" s="164"/>
      <c r="G32" s="164"/>
      <c r="H32" s="164"/>
      <c r="I32" s="164"/>
      <c r="J32" s="164"/>
      <c r="K32" s="164"/>
      <c r="L32" s="164"/>
      <c r="M32" s="164"/>
      <c r="N32" s="164"/>
      <c r="O32" s="164"/>
      <c r="P32" s="164"/>
      <c r="Q32" s="164"/>
      <c r="R32" s="164"/>
      <c r="S32" s="164"/>
      <c r="T32" s="55">
        <f>GETPIVOTDATA(" d16",pivot!$A$7,"form","fmatt","indicator_id","miap_16th")</f>
        <v>182</v>
      </c>
      <c r="U32" s="92">
        <f>GETPIVOTDATA(" d"&amp;U7,pivot!$A$7,"form","fmatt","indicator_id","miap_16th")</f>
        <v>178</v>
      </c>
      <c r="V32" s="92">
        <f>GETPIVOTDATA(" d"&amp;V7,pivot!$A$7,"form","fmatt","indicator_id","miap_16th")</f>
        <v>175</v>
      </c>
      <c r="W32" s="92">
        <f>GETPIVOTDATA(" d"&amp;W7,pivot!$A$7,"form","fmatt","indicator_id","miap_16th")</f>
        <v>136</v>
      </c>
      <c r="X32" s="92">
        <f>GETPIVOTDATA(" d"&amp;X7,pivot!$A$7,"form","fmatt","indicator_id","miap_16th")</f>
        <v>121</v>
      </c>
      <c r="Y32" s="92">
        <f>GETPIVOTDATA(" d"&amp;Y7,pivot!$A$7,"form","fmatt","indicator_id","miap_16th")</f>
        <v>101</v>
      </c>
      <c r="Z32" s="92">
        <f>GETPIVOTDATA(" d"&amp;Z7,pivot!$A$7,"form","fmatt","indicator_id","miap_16th")</f>
        <v>90</v>
      </c>
      <c r="AA32" s="92">
        <f>GETPIVOTDATA(" d"&amp;AA7,pivot!$A$7,"form","fmatt","indicator_id","miap_16th")</f>
        <v>73</v>
      </c>
      <c r="AB32" s="92">
        <f>GETPIVOTDATA(" d"&amp;AB7,pivot!$A$7,"form","fmatt","indicator_id","miap_16th")</f>
        <v>72</v>
      </c>
      <c r="AC32" s="92">
        <f>GETPIVOTDATA(" d"&amp;AC7,pivot!$A$7,"form","fmatt","indicator_id","miap_16th")</f>
        <v>66</v>
      </c>
      <c r="AD32" s="92">
        <f>GETPIVOTDATA(" d"&amp;AD7,pivot!$A$7,"form","fmatt","indicator_id","miap_16th")</f>
        <v>66</v>
      </c>
      <c r="AE32" s="92">
        <f>GETPIVOTDATA(" d"&amp;AE7,pivot!$A$7,"form","fmatt","indicator_id","miap_16th")</f>
        <v>66</v>
      </c>
      <c r="AF32" s="92">
        <f>GETPIVOTDATA(" d"&amp;AF7,pivot!$A$7,"form","fmatt","indicator_id","miap_16th")</f>
        <v>61</v>
      </c>
      <c r="AG32" s="92">
        <f>GETPIVOTDATA(" d"&amp;AG7,pivot!$A$7,"form","fmatt","indicator_id","miap_16th")</f>
        <v>56</v>
      </c>
      <c r="AH32" s="92">
        <f>GETPIVOTDATA(" d"&amp;AH7,pivot!$A$7,"form","fmatt","indicator_id","miap_16th")</f>
        <v>53</v>
      </c>
      <c r="AI32" s="92">
        <f>GETPIVOTDATA(" d"&amp;AI7,pivot!$A$7,"form","fmatt","indicator_id","miap_16th")</f>
        <v>49</v>
      </c>
      <c r="AJ32" s="24">
        <f ca="1">IFERROR(INDIRECT(ADDRESS(ROW(),SUMPRODUCT(MAX((T32:AI32&lt;&gt;"")*COLUMN(T32:AI32))))),"")</f>
        <v>49</v>
      </c>
      <c r="AK32" s="150">
        <f>GETPIVOTDATA(" total",pivot!$A$7,"form","fmatt","indicator_id","to_fmatt_"&amp;A32)</f>
        <v>0</v>
      </c>
      <c r="AL32" s="99">
        <f>GETPIVOTDATA(" total",pivot!$A$7,"form","fmatt","indicator_id","died_fmatt_"&amp;A32)</f>
        <v>0</v>
      </c>
    </row>
    <row r="33" spans="1:38" ht="25.5" customHeight="1" thickBot="1">
      <c r="A33" s="96" t="str">
        <f t="shared" si="1"/>
        <v>17th</v>
      </c>
      <c r="B33" s="33" t="str">
        <f t="shared" si="0"/>
        <v>miap17th</v>
      </c>
      <c r="C33" s="178"/>
      <c r="D33" s="163" t="s">
        <v>40</v>
      </c>
      <c r="E33" s="164"/>
      <c r="F33" s="164"/>
      <c r="G33" s="164"/>
      <c r="H33" s="164"/>
      <c r="I33" s="164"/>
      <c r="J33" s="164"/>
      <c r="K33" s="164"/>
      <c r="L33" s="164"/>
      <c r="M33" s="164"/>
      <c r="N33" s="164"/>
      <c r="O33" s="164"/>
      <c r="P33" s="164"/>
      <c r="Q33" s="164"/>
      <c r="R33" s="164"/>
      <c r="S33" s="164"/>
      <c r="T33" s="164"/>
      <c r="U33" s="55">
        <f>GETPIVOTDATA(" d17",pivot!$A$7,"form","fmatt","indicator_id","miap_17th")</f>
        <v>8</v>
      </c>
      <c r="V33" s="92">
        <f>GETPIVOTDATA(" d"&amp;V7,pivot!$A$7,"form","fmatt","indicator_id","miap_17th")</f>
        <v>7</v>
      </c>
      <c r="W33" s="92">
        <f>GETPIVOTDATA(" d"&amp;W7,pivot!$A$7,"form","fmatt","indicator_id","miap_17th")</f>
        <v>6</v>
      </c>
      <c r="X33" s="92">
        <f>GETPIVOTDATA(" d"&amp;X7,pivot!$A$7,"form","fmatt","indicator_id","miap_17th")</f>
        <v>5</v>
      </c>
      <c r="Y33" s="92">
        <f>GETPIVOTDATA(" d"&amp;Y7,pivot!$A$7,"form","fmatt","indicator_id","miap_17th")</f>
        <v>4</v>
      </c>
      <c r="Z33" s="92">
        <f>GETPIVOTDATA(" d"&amp;Z7,pivot!$A$7,"form","fmatt","indicator_id","miap_17th")</f>
        <v>3</v>
      </c>
      <c r="AA33" s="92">
        <f>GETPIVOTDATA(" d"&amp;AA7,pivot!$A$7,"form","fmatt","indicator_id","miap_17th")</f>
        <v>3</v>
      </c>
      <c r="AB33" s="92">
        <f>GETPIVOTDATA(" d"&amp;AB7,pivot!$A$7,"form","fmatt","indicator_id","miap_17th")</f>
        <v>3</v>
      </c>
      <c r="AC33" s="92">
        <f>GETPIVOTDATA(" d"&amp;AC7,pivot!$A$7,"form","fmatt","indicator_id","miap_17th")</f>
        <v>3</v>
      </c>
      <c r="AD33" s="92">
        <f>GETPIVOTDATA(" d"&amp;AD7,pivot!$A$7,"form","fmatt","indicator_id","miap_17th")</f>
        <v>3</v>
      </c>
      <c r="AE33" s="92">
        <f>GETPIVOTDATA(" d"&amp;AE7,pivot!$A$7,"form","fmatt","indicator_id","miap_17th")</f>
        <v>3</v>
      </c>
      <c r="AF33" s="92">
        <f>GETPIVOTDATA(" d"&amp;AF7,pivot!$A$7,"form","fmatt","indicator_id","miap_17th")</f>
        <v>3</v>
      </c>
      <c r="AG33" s="92">
        <f>GETPIVOTDATA(" d"&amp;AG7,pivot!$A$7,"form","fmatt","indicator_id","miap_17th")</f>
        <v>2</v>
      </c>
      <c r="AH33" s="92">
        <f>GETPIVOTDATA(" d"&amp;AH7,pivot!$A$7,"form","fmatt","indicator_id","miap_17th")</f>
        <v>2</v>
      </c>
      <c r="AI33" s="92">
        <f>GETPIVOTDATA(" d"&amp;AI7,pivot!$A$7,"form","fmatt","indicator_id","miap_17th")</f>
        <v>2</v>
      </c>
      <c r="AJ33" s="24">
        <f ca="1">IFERROR(INDIRECT(ADDRESS(ROW(),SUMPRODUCT(MAX((U33:AI33&lt;&gt;"")*COLUMN(U33:AI33))))),"")</f>
        <v>2</v>
      </c>
      <c r="AK33" s="150">
        <f>GETPIVOTDATA(" total",pivot!$A$7,"form","fmatt","indicator_id","to_fmatt_"&amp;A33)</f>
        <v>0</v>
      </c>
      <c r="AL33" s="99">
        <f>GETPIVOTDATA(" total",pivot!$A$7,"form","fmatt","indicator_id","died_fmatt_"&amp;A33)</f>
        <v>0</v>
      </c>
    </row>
    <row r="34" spans="1:38" ht="25.5" customHeight="1" thickBot="1">
      <c r="A34" s="96" t="str">
        <f t="shared" si="1"/>
        <v>18th</v>
      </c>
      <c r="B34" s="33" t="str">
        <f t="shared" si="0"/>
        <v>miap18th</v>
      </c>
      <c r="C34" s="178"/>
      <c r="D34" s="163" t="s">
        <v>41</v>
      </c>
      <c r="E34" s="164"/>
      <c r="F34" s="164"/>
      <c r="G34" s="164"/>
      <c r="H34" s="164"/>
      <c r="I34" s="164"/>
      <c r="J34" s="164"/>
      <c r="K34" s="164"/>
      <c r="L34" s="164"/>
      <c r="M34" s="164"/>
      <c r="N34" s="164"/>
      <c r="O34" s="164"/>
      <c r="P34" s="164"/>
      <c r="Q34" s="164"/>
      <c r="R34" s="164"/>
      <c r="S34" s="164"/>
      <c r="T34" s="164"/>
      <c r="U34" s="164"/>
      <c r="V34" s="55">
        <f>GETPIVOTDATA(" d18",pivot!$A$7,"form","fmatt","indicator_id","miap_18th")</f>
        <v>5</v>
      </c>
      <c r="W34" s="92">
        <f>GETPIVOTDATA(" d"&amp;W7,pivot!$A$7,"form","fmatt","indicator_id","miap_18th")</f>
        <v>4</v>
      </c>
      <c r="X34" s="92">
        <f>GETPIVOTDATA(" d"&amp;X7,pivot!$A$7,"form","fmatt","indicator_id","miap_18th")</f>
        <v>4</v>
      </c>
      <c r="Y34" s="92">
        <f>GETPIVOTDATA(" d"&amp;Y7,pivot!$A$7,"form","fmatt","indicator_id","miap_18th")</f>
        <v>4</v>
      </c>
      <c r="Z34" s="92">
        <f>GETPIVOTDATA(" d"&amp;Z7,pivot!$A$7,"form","fmatt","indicator_id","miap_18th")</f>
        <v>4</v>
      </c>
      <c r="AA34" s="92">
        <f>GETPIVOTDATA(" d"&amp;AA7,pivot!$A$7,"form","fmatt","indicator_id","miap_18th")</f>
        <v>4</v>
      </c>
      <c r="AB34" s="92">
        <f>GETPIVOTDATA(" d"&amp;AB7,pivot!$A$7,"form","fmatt","indicator_id","miap_18th")</f>
        <v>4</v>
      </c>
      <c r="AC34" s="92">
        <f>GETPIVOTDATA(" d"&amp;AC7,pivot!$A$7,"form","fmatt","indicator_id","miap_18th")</f>
        <v>4</v>
      </c>
      <c r="AD34" s="92">
        <f>GETPIVOTDATA(" d"&amp;AD7,pivot!$A$7,"form","fmatt","indicator_id","miap_18th")</f>
        <v>4</v>
      </c>
      <c r="AE34" s="92">
        <f>GETPIVOTDATA(" d"&amp;AE7,pivot!$A$7,"form","fmatt","indicator_id","miap_18th")</f>
        <v>4</v>
      </c>
      <c r="AF34" s="92">
        <f>GETPIVOTDATA(" d"&amp;AF7,pivot!$A$7,"form","fmatt","indicator_id","miap_18th")</f>
        <v>4</v>
      </c>
      <c r="AG34" s="92">
        <f>GETPIVOTDATA(" d"&amp;AG7,pivot!$A$7,"form","fmatt","indicator_id","miap_18th")</f>
        <v>4</v>
      </c>
      <c r="AH34" s="92">
        <f>GETPIVOTDATA(" d"&amp;AH7,pivot!$A$7,"form","fmatt","indicator_id","miap_18th")</f>
        <v>4</v>
      </c>
      <c r="AI34" s="92">
        <f>GETPIVOTDATA(" d"&amp;AI7,pivot!$A$7,"form","fmatt","indicator_id","miap_18th")</f>
        <v>4</v>
      </c>
      <c r="AJ34" s="24">
        <f ca="1">IFERROR(INDIRECT(ADDRESS(ROW(),SUMPRODUCT(MAX((V34:AI34&lt;&gt;"")*COLUMN(V34:AI34))))),"")</f>
        <v>4</v>
      </c>
      <c r="AK34" s="150">
        <f>GETPIVOTDATA(" total",pivot!$A$7,"form","fmatt","indicator_id","to_fmatt_"&amp;A34)</f>
        <v>0</v>
      </c>
      <c r="AL34" s="99">
        <f>GETPIVOTDATA(" total",pivot!$A$7,"form","fmatt","indicator_id","died_fmatt_"&amp;A34)</f>
        <v>0</v>
      </c>
    </row>
    <row r="35" spans="1:38" ht="25.5" customHeight="1" thickBot="1">
      <c r="A35" s="96" t="str">
        <f t="shared" si="1"/>
        <v>19th</v>
      </c>
      <c r="B35" s="33" t="str">
        <f t="shared" si="0"/>
        <v>miap19th</v>
      </c>
      <c r="C35" s="178"/>
      <c r="D35" s="163" t="s">
        <v>42</v>
      </c>
      <c r="E35" s="164"/>
      <c r="F35" s="164"/>
      <c r="G35" s="164"/>
      <c r="H35" s="164"/>
      <c r="I35" s="164"/>
      <c r="J35" s="164"/>
      <c r="K35" s="164"/>
      <c r="L35" s="164"/>
      <c r="M35" s="164"/>
      <c r="N35" s="164"/>
      <c r="O35" s="164"/>
      <c r="P35" s="164"/>
      <c r="Q35" s="164"/>
      <c r="R35" s="164"/>
      <c r="S35" s="164"/>
      <c r="T35" s="164"/>
      <c r="U35" s="164"/>
      <c r="V35" s="164"/>
      <c r="W35" s="55">
        <f>GETPIVOTDATA(" d19",pivot!$A$7,"form","fmatt","indicator_id","miap_19th")</f>
        <v>147</v>
      </c>
      <c r="X35" s="92">
        <f>GETPIVOTDATA(" d"&amp;X7,pivot!$A$7,"form","fmatt","indicator_id","miap_19th")</f>
        <v>102</v>
      </c>
      <c r="Y35" s="92">
        <f>GETPIVOTDATA(" d"&amp;Y7,pivot!$A$7,"form","fmatt","indicator_id","miap_19th")</f>
        <v>89</v>
      </c>
      <c r="Z35" s="92">
        <f>GETPIVOTDATA(" d"&amp;Z7,pivot!$A$7,"form","fmatt","indicator_id","miap_19th")</f>
        <v>74</v>
      </c>
      <c r="AA35" s="92">
        <f>GETPIVOTDATA(" d"&amp;AA7,pivot!$A$7,"form","fmatt","indicator_id","miap_19th")</f>
        <v>62</v>
      </c>
      <c r="AB35" s="92">
        <f>GETPIVOTDATA(" d"&amp;AB7,pivot!$A$7,"form","fmatt","indicator_id","miap_19th")</f>
        <v>62</v>
      </c>
      <c r="AC35" s="92">
        <f>GETPIVOTDATA(" d"&amp;AC7,pivot!$A$7,"form","fmatt","indicator_id","miap_19th")</f>
        <v>62</v>
      </c>
      <c r="AD35" s="92">
        <f>GETPIVOTDATA(" d"&amp;AD7,pivot!$A$7,"form","fmatt","indicator_id","miap_19th")</f>
        <v>62</v>
      </c>
      <c r="AE35" s="92">
        <f>GETPIVOTDATA(" d"&amp;AE7,pivot!$A$7,"form","fmatt","indicator_id","miap_19th")</f>
        <v>61</v>
      </c>
      <c r="AF35" s="92">
        <f>GETPIVOTDATA(" d"&amp;AF7,pivot!$A$7,"form","fmatt","indicator_id","miap_19th")</f>
        <v>55</v>
      </c>
      <c r="AG35" s="92">
        <f>GETPIVOTDATA(" d"&amp;AG7,pivot!$A$7,"form","fmatt","indicator_id","miap_19th")</f>
        <v>54</v>
      </c>
      <c r="AH35" s="92">
        <f>GETPIVOTDATA(" d"&amp;AH7,pivot!$A$7,"form","fmatt","indicator_id","miap_19th")</f>
        <v>50</v>
      </c>
      <c r="AI35" s="92">
        <f>GETPIVOTDATA(" d"&amp;AI7,pivot!$A$7,"form","fmatt","indicator_id","miap_19th")</f>
        <v>38</v>
      </c>
      <c r="AJ35" s="24">
        <f ca="1">IFERROR(INDIRECT(ADDRESS(ROW(),SUMPRODUCT(MAX((W35:AI35&lt;&gt;"")*COLUMN(W35:AI35))))),"")</f>
        <v>38</v>
      </c>
      <c r="AK35" s="150">
        <f>GETPIVOTDATA(" total",pivot!$A$7,"form","fmatt","indicator_id","to_fmatt_"&amp;A35)</f>
        <v>0</v>
      </c>
      <c r="AL35" s="99">
        <f>GETPIVOTDATA(" total",pivot!$A$7,"form","fmatt","indicator_id","died_fmatt_"&amp;A35)</f>
        <v>0</v>
      </c>
    </row>
    <row r="36" spans="1:38" ht="25.5" customHeight="1" thickBot="1">
      <c r="A36" s="96" t="str">
        <f t="shared" si="1"/>
        <v>20th</v>
      </c>
      <c r="B36" s="33" t="str">
        <f t="shared" si="0"/>
        <v>miap20th</v>
      </c>
      <c r="C36" s="178"/>
      <c r="D36" s="163" t="s">
        <v>43</v>
      </c>
      <c r="E36" s="164"/>
      <c r="F36" s="164"/>
      <c r="G36" s="164"/>
      <c r="H36" s="164"/>
      <c r="I36" s="164"/>
      <c r="J36" s="164"/>
      <c r="K36" s="164"/>
      <c r="L36" s="164"/>
      <c r="M36" s="164"/>
      <c r="N36" s="164"/>
      <c r="O36" s="164"/>
      <c r="P36" s="164"/>
      <c r="Q36" s="164"/>
      <c r="R36" s="164"/>
      <c r="S36" s="164"/>
      <c r="T36" s="164"/>
      <c r="U36" s="164"/>
      <c r="V36" s="164"/>
      <c r="W36" s="164"/>
      <c r="X36" s="55">
        <f>GETPIVOTDATA(" d20",pivot!$A$7,"form","fmatt","indicator_id","miap_20th")</f>
        <v>87</v>
      </c>
      <c r="Y36" s="92">
        <f>GETPIVOTDATA(" d"&amp;Y7,pivot!$A$7,"form","fmatt","indicator_id","miap_20th")</f>
        <v>71</v>
      </c>
      <c r="Z36" s="92">
        <f>GETPIVOTDATA(" d"&amp;Z7,pivot!$A$7,"form","fmatt","indicator_id","miap_20th")</f>
        <v>61</v>
      </c>
      <c r="AA36" s="92">
        <f>GETPIVOTDATA(" d"&amp;AA7,pivot!$A$7,"form","fmatt","indicator_id","miap_20th")</f>
        <v>55</v>
      </c>
      <c r="AB36" s="92">
        <f>GETPIVOTDATA(" d"&amp;AB7,pivot!$A$7,"form","fmatt","indicator_id","miap_20th")</f>
        <v>55</v>
      </c>
      <c r="AC36" s="92">
        <f>GETPIVOTDATA(" d"&amp;AC7,pivot!$A$7,"form","fmatt","indicator_id","miap_20th")</f>
        <v>55</v>
      </c>
      <c r="AD36" s="92">
        <f>GETPIVOTDATA(" d"&amp;AD7,pivot!$A$7,"form","fmatt","indicator_id","miap_20th")</f>
        <v>55</v>
      </c>
      <c r="AE36" s="92">
        <f>GETPIVOTDATA(" d"&amp;AE7,pivot!$A$7,"form","fmatt","indicator_id","miap_20th")</f>
        <v>55</v>
      </c>
      <c r="AF36" s="92">
        <f>GETPIVOTDATA(" d"&amp;AF7,pivot!$A$7,"form","fmatt","indicator_id","miap_20th")</f>
        <v>53</v>
      </c>
      <c r="AG36" s="92">
        <f>GETPIVOTDATA(" d"&amp;AG7,pivot!$A$7,"form","fmatt","indicator_id","miap_20th")</f>
        <v>50</v>
      </c>
      <c r="AH36" s="92">
        <f>GETPIVOTDATA(" d"&amp;AH7,pivot!$A$7,"form","fmatt","indicator_id","miap_20th")</f>
        <v>49</v>
      </c>
      <c r="AI36" s="92">
        <f>GETPIVOTDATA(" d"&amp;AI7,pivot!$A$7,"form","fmatt","indicator_id","miap_20th")</f>
        <v>46</v>
      </c>
      <c r="AJ36" s="24">
        <f ca="1">IFERROR(INDIRECT(ADDRESS(ROW(),SUMPRODUCT(MAX((X36:AI36&lt;&gt;"")*COLUMN(X36:AI36))))),"")</f>
        <v>46</v>
      </c>
      <c r="AK36" s="150">
        <f>GETPIVOTDATA(" total",pivot!$A$7,"form","fmatt","indicator_id","to_fmatt_"&amp;A36)</f>
        <v>0</v>
      </c>
      <c r="AL36" s="99">
        <f>GETPIVOTDATA(" total",pivot!$A$7,"form","fmatt","indicator_id","died_fmatt_"&amp;A36)</f>
        <v>0</v>
      </c>
    </row>
    <row r="37" spans="1:38" ht="25.5" customHeight="1" thickBot="1">
      <c r="A37" s="96" t="str">
        <f t="shared" si="1"/>
        <v>21st</v>
      </c>
      <c r="B37" s="33" t="str">
        <f t="shared" si="0"/>
        <v>miap21st</v>
      </c>
      <c r="C37" s="178"/>
      <c r="D37" s="163" t="s">
        <v>44</v>
      </c>
      <c r="E37" s="164"/>
      <c r="F37" s="164"/>
      <c r="G37" s="164"/>
      <c r="H37" s="164"/>
      <c r="I37" s="164"/>
      <c r="J37" s="164"/>
      <c r="K37" s="164"/>
      <c r="L37" s="164"/>
      <c r="M37" s="164"/>
      <c r="N37" s="164"/>
      <c r="O37" s="164"/>
      <c r="P37" s="164"/>
      <c r="Q37" s="164"/>
      <c r="R37" s="164"/>
      <c r="S37" s="164"/>
      <c r="T37" s="164"/>
      <c r="U37" s="164"/>
      <c r="V37" s="164"/>
      <c r="W37" s="164"/>
      <c r="X37" s="164"/>
      <c r="Y37" s="55">
        <f>GETPIVOTDATA(" d21",pivot!$A$7,"form","fmatt","indicator_id","miap_21st")</f>
        <v>44</v>
      </c>
      <c r="Z37" s="92">
        <f>GETPIVOTDATA(" d"&amp;Z7,pivot!$A$7,"form","fmatt","indicator_id","miap_21st")</f>
        <v>40</v>
      </c>
      <c r="AA37" s="92">
        <f>GETPIVOTDATA(" d"&amp;AA7,pivot!$A$7,"form","fmatt","indicator_id","miap_21st")</f>
        <v>39</v>
      </c>
      <c r="AB37" s="92">
        <f>GETPIVOTDATA(" d"&amp;AB7,pivot!$A$7,"form","fmatt","indicator_id","miap_21st")</f>
        <v>38</v>
      </c>
      <c r="AC37" s="92">
        <f>GETPIVOTDATA(" d"&amp;AC7,pivot!$A$7,"form","fmatt","indicator_id","miap_21st")</f>
        <v>38</v>
      </c>
      <c r="AD37" s="92">
        <f>GETPIVOTDATA(" d"&amp;AD7,pivot!$A$7,"form","fmatt","indicator_id","miap_21st")</f>
        <v>37</v>
      </c>
      <c r="AE37" s="92">
        <f>GETPIVOTDATA(" d"&amp;AE7,pivot!$A$7,"form","fmatt","indicator_id","miap_21st")</f>
        <v>36</v>
      </c>
      <c r="AF37" s="92">
        <f>GETPIVOTDATA(" d"&amp;AF7,pivot!$A$7,"form","fmatt","indicator_id","miap_21st")</f>
        <v>35</v>
      </c>
      <c r="AG37" s="92">
        <f>GETPIVOTDATA(" d"&amp;AG7,pivot!$A$7,"form","fmatt","indicator_id","miap_21st")</f>
        <v>33</v>
      </c>
      <c r="AH37" s="92">
        <f>GETPIVOTDATA(" d"&amp;AH7,pivot!$A$7,"form","fmatt","indicator_id","miap_21st")</f>
        <v>32</v>
      </c>
      <c r="AI37" s="92">
        <f>GETPIVOTDATA(" d"&amp;AI7,pivot!$A$7,"form","fmatt","indicator_id","miap_21st")</f>
        <v>31</v>
      </c>
      <c r="AJ37" s="24">
        <f ca="1">IFERROR(INDIRECT(ADDRESS(ROW(),SUMPRODUCT(MAX((Y37:AI37&lt;&gt;"")*COLUMN(Y37:AI37))))),"")</f>
        <v>31</v>
      </c>
      <c r="AK37" s="150">
        <f>GETPIVOTDATA(" total",pivot!$A$7,"form","fmatt","indicator_id","to_fmatt_"&amp;A37)</f>
        <v>0</v>
      </c>
      <c r="AL37" s="99">
        <f>GETPIVOTDATA(" total",pivot!$A$7,"form","fmatt","indicator_id","died_fmatt_"&amp;A37)</f>
        <v>0</v>
      </c>
    </row>
    <row r="38" spans="1:38" ht="25.5" customHeight="1" thickBot="1">
      <c r="A38" s="96" t="str">
        <f t="shared" si="1"/>
        <v>22nd</v>
      </c>
      <c r="B38" s="33" t="str">
        <f t="shared" si="0"/>
        <v>miap22nd</v>
      </c>
      <c r="C38" s="178"/>
      <c r="D38" s="163" t="s">
        <v>45</v>
      </c>
      <c r="E38" s="164"/>
      <c r="F38" s="164"/>
      <c r="G38" s="164"/>
      <c r="H38" s="164"/>
      <c r="I38" s="164"/>
      <c r="J38" s="164"/>
      <c r="K38" s="164"/>
      <c r="L38" s="164"/>
      <c r="M38" s="164"/>
      <c r="N38" s="164"/>
      <c r="O38" s="164"/>
      <c r="P38" s="164"/>
      <c r="Q38" s="164"/>
      <c r="R38" s="164"/>
      <c r="S38" s="164"/>
      <c r="T38" s="164"/>
      <c r="U38" s="164"/>
      <c r="V38" s="164"/>
      <c r="W38" s="164"/>
      <c r="X38" s="164"/>
      <c r="Y38" s="164"/>
      <c r="Z38" s="55">
        <f>GETPIVOTDATA(" d22",pivot!$A$7,"form","fmatt","indicator_id","miap_22nd")</f>
        <v>53</v>
      </c>
      <c r="AA38" s="92">
        <f>GETPIVOTDATA(" d"&amp;AA7,pivot!$A$7,"form","fmatt","indicator_id","miap_22nd")</f>
        <v>45</v>
      </c>
      <c r="AB38" s="92">
        <f>GETPIVOTDATA(" d"&amp;AB7,pivot!$A$7,"form","fmatt","indicator_id","miap_22nd")</f>
        <v>45</v>
      </c>
      <c r="AC38" s="92">
        <f>GETPIVOTDATA(" d"&amp;AC7,pivot!$A$7,"form","fmatt","indicator_id","miap_22nd")</f>
        <v>44</v>
      </c>
      <c r="AD38" s="92">
        <f>GETPIVOTDATA(" d"&amp;AD7,pivot!$A$7,"form","fmatt","indicator_id","miap_22nd")</f>
        <v>42</v>
      </c>
      <c r="AE38" s="92">
        <f>GETPIVOTDATA(" d"&amp;AE7,pivot!$A$7,"form","fmatt","indicator_id","miap_22nd")</f>
        <v>41</v>
      </c>
      <c r="AF38" s="92">
        <f>GETPIVOTDATA(" d"&amp;AF7,pivot!$A$7,"form","fmatt","indicator_id","miap_22nd")</f>
        <v>37</v>
      </c>
      <c r="AG38" s="92">
        <f>GETPIVOTDATA(" d"&amp;AG7,pivot!$A$7,"form","fmatt","indicator_id","miap_22nd")</f>
        <v>35</v>
      </c>
      <c r="AH38" s="92">
        <f>GETPIVOTDATA(" d"&amp;AH7,pivot!$A$7,"form","fmatt","indicator_id","miap_22nd")</f>
        <v>35</v>
      </c>
      <c r="AI38" s="92">
        <f>GETPIVOTDATA(" d"&amp;AI7,pivot!$A$7,"form","fmatt","indicator_id","miap_22nd")</f>
        <v>34</v>
      </c>
      <c r="AJ38" s="24">
        <f ca="1">IFERROR(INDIRECT(ADDRESS(ROW(),SUMPRODUCT(MAX((Z38:AI38&lt;&gt;"")*COLUMN(Z38:AI38))))),"")</f>
        <v>34</v>
      </c>
      <c r="AK38" s="150">
        <f>GETPIVOTDATA(" total",pivot!$A$7,"form","fmatt","indicator_id","to_fmatt_"&amp;A38)</f>
        <v>0</v>
      </c>
      <c r="AL38" s="99">
        <f>GETPIVOTDATA(" total",pivot!$A$7,"form","fmatt","indicator_id","died_fmatt_"&amp;A38)</f>
        <v>0</v>
      </c>
    </row>
    <row r="39" spans="1:38" ht="25.5" customHeight="1" thickBot="1">
      <c r="A39" s="96" t="str">
        <f t="shared" si="1"/>
        <v>23rd</v>
      </c>
      <c r="B39" s="33" t="str">
        <f t="shared" si="0"/>
        <v>miap23rd</v>
      </c>
      <c r="C39" s="178"/>
      <c r="D39" s="163" t="s">
        <v>46</v>
      </c>
      <c r="E39" s="164"/>
      <c r="F39" s="164"/>
      <c r="G39" s="164"/>
      <c r="H39" s="164"/>
      <c r="I39" s="164"/>
      <c r="J39" s="164"/>
      <c r="K39" s="164"/>
      <c r="L39" s="164"/>
      <c r="M39" s="164"/>
      <c r="N39" s="164"/>
      <c r="O39" s="164"/>
      <c r="P39" s="164"/>
      <c r="Q39" s="164"/>
      <c r="R39" s="164"/>
      <c r="S39" s="164"/>
      <c r="T39" s="164"/>
      <c r="U39" s="164"/>
      <c r="V39" s="164"/>
      <c r="W39" s="164"/>
      <c r="X39" s="164"/>
      <c r="Y39" s="164"/>
      <c r="Z39" s="164"/>
      <c r="AA39" s="55">
        <f>GETPIVOTDATA(" d23",pivot!$A$7,"form","fmatt","indicator_id","miap_23rd")</f>
        <v>52</v>
      </c>
      <c r="AB39" s="92">
        <f>GETPIVOTDATA(" d"&amp;AB7,pivot!$A$7,"form","fmatt","indicator_id","miap_23rd")</f>
        <v>52</v>
      </c>
      <c r="AC39" s="92">
        <f>GETPIVOTDATA(" d"&amp;AC7,pivot!$A$7,"form","fmatt","indicator_id","miap_23rd")</f>
        <v>52</v>
      </c>
      <c r="AD39" s="92">
        <f>GETPIVOTDATA(" d"&amp;AD7,pivot!$A$7,"form","fmatt","indicator_id","miap_23rd")</f>
        <v>51</v>
      </c>
      <c r="AE39" s="92">
        <f>GETPIVOTDATA(" d"&amp;AE7,pivot!$A$7,"form","fmatt","indicator_id","miap_23rd")</f>
        <v>51</v>
      </c>
      <c r="AF39" s="92">
        <f>GETPIVOTDATA(" d"&amp;AF7,pivot!$A$7,"form","fmatt","indicator_id","miap_23rd")</f>
        <v>35</v>
      </c>
      <c r="AG39" s="92">
        <f>GETPIVOTDATA(" d"&amp;AG7,pivot!$A$7,"form","fmatt","indicator_id","miap_23rd")</f>
        <v>33</v>
      </c>
      <c r="AH39" s="92">
        <f>GETPIVOTDATA(" d"&amp;AH7,pivot!$A$7,"form","fmatt","indicator_id","miap_23rd")</f>
        <v>33</v>
      </c>
      <c r="AI39" s="92">
        <f>GETPIVOTDATA(" d"&amp;AI7,pivot!$A$7,"form","fmatt","indicator_id","miap_23rd")</f>
        <v>33</v>
      </c>
      <c r="AJ39" s="24">
        <f ca="1">IFERROR(INDIRECT(ADDRESS(ROW(),SUMPRODUCT(MAX((AA39:AI39&lt;&gt;"")*COLUMN(AA39:AI39))))),"")</f>
        <v>33</v>
      </c>
      <c r="AK39" s="150">
        <f>GETPIVOTDATA(" total",pivot!$A$7,"form","fmatt","indicator_id","to_fmatt_"&amp;A39)</f>
        <v>0</v>
      </c>
      <c r="AL39" s="99">
        <f>GETPIVOTDATA(" total",pivot!$A$7,"form","fmatt","indicator_id","died_fmatt_"&amp;A39)</f>
        <v>0</v>
      </c>
    </row>
    <row r="40" spans="1:38" ht="25.5" customHeight="1" thickBot="1">
      <c r="A40" s="96" t="str">
        <f t="shared" si="1"/>
        <v>24th</v>
      </c>
      <c r="B40" s="33" t="str">
        <f t="shared" si="0"/>
        <v>miap24th</v>
      </c>
      <c r="C40" s="178"/>
      <c r="D40" s="163" t="s">
        <v>47</v>
      </c>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55">
        <f>GETPIVOTDATA(" d24",pivot!$A$7,"form","fmatt","indicator_id","miap_24th")</f>
        <v>0</v>
      </c>
      <c r="AC40" s="92">
        <f>GETPIVOTDATA(" d"&amp;AC7,pivot!$A$7,"form","fmatt","indicator_id","miap_24th")</f>
        <v>0</v>
      </c>
      <c r="AD40" s="92">
        <f>GETPIVOTDATA(" d"&amp;AD7,pivot!$A$7,"form","fmatt","indicator_id","miap_24th")</f>
        <v>0</v>
      </c>
      <c r="AE40" s="92">
        <f>GETPIVOTDATA(" d"&amp;AE7,pivot!$A$7,"form","fmatt","indicator_id","miap_24th")</f>
        <v>0</v>
      </c>
      <c r="AF40" s="92">
        <f>GETPIVOTDATA(" d"&amp;AF7,pivot!$A$7,"form","fmatt","indicator_id","miap_24th")</f>
        <v>0</v>
      </c>
      <c r="AG40" s="92">
        <f>GETPIVOTDATA(" d"&amp;AG7,pivot!$A$7,"form","fmatt","indicator_id","miap_24th")</f>
        <v>0</v>
      </c>
      <c r="AH40" s="92">
        <f>GETPIVOTDATA(" d"&amp;AH7,pivot!$A$7,"form","fmatt","indicator_id","miap_24th")</f>
        <v>0</v>
      </c>
      <c r="AI40" s="92">
        <f>GETPIVOTDATA(" d"&amp;AI7,pivot!$A$7,"form","fmatt","indicator_id","miap_24th")</f>
        <v>0</v>
      </c>
      <c r="AJ40" s="24">
        <f ca="1">IFERROR(INDIRECT(ADDRESS(ROW(),SUMPRODUCT(MAX((AB40:AI40&lt;&gt;"")*COLUMN(AB40:AI40))))),"")</f>
        <v>0</v>
      </c>
      <c r="AK40" s="150">
        <f>GETPIVOTDATA(" total",pivot!$A$7,"form","fmatt","indicator_id","to_fmatt_"&amp;A40)</f>
        <v>0</v>
      </c>
      <c r="AL40" s="99">
        <f>GETPIVOTDATA(" total",pivot!$A$7,"form","fmatt","indicator_id","died_fmatt_"&amp;A40)</f>
        <v>0</v>
      </c>
    </row>
    <row r="41" spans="1:38" ht="25.5" customHeight="1" thickBot="1">
      <c r="A41" s="96" t="str">
        <f t="shared" si="1"/>
        <v>25th</v>
      </c>
      <c r="B41" s="33" t="str">
        <f t="shared" si="0"/>
        <v>miap25th</v>
      </c>
      <c r="C41" s="178"/>
      <c r="D41" s="163" t="s">
        <v>48</v>
      </c>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55">
        <f>GETPIVOTDATA(" d25",pivot!$A$7,"form","fmatt","indicator_id","miap_25th")</f>
        <v>0</v>
      </c>
      <c r="AD41" s="92">
        <f>GETPIVOTDATA(" d"&amp;AD7,pivot!$A$7,"form","fmatt","indicator_id","miap_25th")</f>
        <v>0</v>
      </c>
      <c r="AE41" s="92">
        <f>GETPIVOTDATA(" d"&amp;AE7,pivot!$A$7,"form","fmatt","indicator_id","miap_25th")</f>
        <v>0</v>
      </c>
      <c r="AF41" s="92">
        <f>GETPIVOTDATA(" d"&amp;AF7,pivot!$A$7,"form","fmatt","indicator_id","miap_25th")</f>
        <v>0</v>
      </c>
      <c r="AG41" s="92">
        <f>GETPIVOTDATA(" d"&amp;AG7,pivot!$A$7,"form","fmatt","indicator_id","miap_25th")</f>
        <v>0</v>
      </c>
      <c r="AH41" s="92">
        <f>GETPIVOTDATA(" d"&amp;AH7,pivot!$A$7,"form","fmatt","indicator_id","miap_25th")</f>
        <v>0</v>
      </c>
      <c r="AI41" s="92">
        <f>GETPIVOTDATA(" d"&amp;AI7,pivot!$A$7,"form","fmatt","indicator_id","miap_25th")</f>
        <v>0</v>
      </c>
      <c r="AJ41" s="24">
        <f ca="1">IFERROR(INDIRECT(ADDRESS(ROW(),SUMPRODUCT(MAX((AC41:AI41&lt;&gt;"")*COLUMN(AC41:AI41))))),"")</f>
        <v>0</v>
      </c>
      <c r="AK41" s="150">
        <f>GETPIVOTDATA(" total",pivot!$A$7,"form","fmatt","indicator_id","to_fmatt_"&amp;A41)</f>
        <v>0</v>
      </c>
      <c r="AL41" s="99">
        <f>GETPIVOTDATA(" total",pivot!$A$7,"form","fmatt","indicator_id","died_fmatt_"&amp;A41)</f>
        <v>0</v>
      </c>
    </row>
    <row r="42" spans="1:38" ht="25.5" customHeight="1" thickBot="1">
      <c r="A42" s="96" t="str">
        <f t="shared" si="1"/>
        <v>26th</v>
      </c>
      <c r="B42" s="33" t="str">
        <f t="shared" si="0"/>
        <v>miap26th</v>
      </c>
      <c r="C42" s="178"/>
      <c r="D42" s="163" t="s">
        <v>49</v>
      </c>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55">
        <f>GETPIVOTDATA(" d26",pivot!$A$7,"form","fmatt","indicator_id","miap_26th")</f>
        <v>0</v>
      </c>
      <c r="AE42" s="92">
        <f>GETPIVOTDATA(" d"&amp;AE7,pivot!$A$7,"form","fmatt","indicator_id","miap_26th")</f>
        <v>0</v>
      </c>
      <c r="AF42" s="92">
        <f>GETPIVOTDATA(" d"&amp;AF7,pivot!$A$7,"form","fmatt","indicator_id","miap_26th")</f>
        <v>0</v>
      </c>
      <c r="AG42" s="92">
        <f>GETPIVOTDATA(" d"&amp;AG7,pivot!$A$7,"form","fmatt","indicator_id","miap_26th")</f>
        <v>0</v>
      </c>
      <c r="AH42" s="92">
        <f>GETPIVOTDATA(" d"&amp;AH7,pivot!$A$7,"form","fmatt","indicator_id","miap_26th")</f>
        <v>0</v>
      </c>
      <c r="AI42" s="92">
        <f>GETPIVOTDATA(" d"&amp;AI7,pivot!$A$7,"form","fmatt","indicator_id","miap_26th")</f>
        <v>0</v>
      </c>
      <c r="AJ42" s="24">
        <f ca="1">IFERROR(INDIRECT(ADDRESS(ROW(),SUMPRODUCT(MAX((AD42:AI42&lt;&gt;"")*COLUMN(AD42:AI42))))),"")</f>
        <v>0</v>
      </c>
      <c r="AK42" s="150">
        <f>GETPIVOTDATA(" total",pivot!$A$7,"form","fmatt","indicator_id","to_fmatt_"&amp;A42)</f>
        <v>0</v>
      </c>
      <c r="AL42" s="99">
        <f>GETPIVOTDATA(" total",pivot!$A$7,"form","fmatt","indicator_id","died_fmatt_"&amp;A42)</f>
        <v>0</v>
      </c>
    </row>
    <row r="43" spans="1:38" ht="25.5" customHeight="1" thickBot="1">
      <c r="A43" s="96" t="str">
        <f t="shared" si="1"/>
        <v>27th</v>
      </c>
      <c r="B43" s="33" t="str">
        <f t="shared" si="0"/>
        <v>miap27th</v>
      </c>
      <c r="C43" s="178"/>
      <c r="D43" s="163" t="s">
        <v>50</v>
      </c>
      <c r="E43" s="164"/>
      <c r="F43" s="164"/>
      <c r="G43" s="164"/>
      <c r="H43" s="164"/>
      <c r="I43" s="164"/>
      <c r="J43" s="164"/>
      <c r="K43" s="164"/>
      <c r="L43" s="164"/>
      <c r="M43" s="164"/>
      <c r="N43" s="164"/>
      <c r="O43" s="164"/>
      <c r="P43" s="164"/>
      <c r="Q43" s="164"/>
      <c r="R43" s="164"/>
      <c r="S43" s="164"/>
      <c r="T43" s="164"/>
      <c r="U43" s="164"/>
      <c r="V43" s="164"/>
      <c r="W43" s="164"/>
      <c r="X43" s="164"/>
      <c r="Y43" s="164"/>
      <c r="Z43" s="164"/>
      <c r="AA43" s="164"/>
      <c r="AB43" s="164"/>
      <c r="AC43" s="164"/>
      <c r="AD43" s="164"/>
      <c r="AE43" s="55">
        <f>GETPIVOTDATA(" d27",pivot!$A$7,"form","fmatt","indicator_id","miap_27th")</f>
        <v>16</v>
      </c>
      <c r="AF43" s="92">
        <f>GETPIVOTDATA(" d"&amp;AF7,pivot!$A$7,"form","fmatt","indicator_id","miap_27th")</f>
        <v>13</v>
      </c>
      <c r="AG43" s="92">
        <f>GETPIVOTDATA(" d"&amp;AG7,pivot!$A$7,"form","fmatt","indicator_id","miap_27th")</f>
        <v>12</v>
      </c>
      <c r="AH43" s="92">
        <f>GETPIVOTDATA(" d"&amp;AH7,pivot!$A$7,"form","fmatt","indicator_id","miap_27th")</f>
        <v>12</v>
      </c>
      <c r="AI43" s="92">
        <f>GETPIVOTDATA(" d"&amp;AI7,pivot!$A$7,"form","fmatt","indicator_id","miap_27th")</f>
        <v>12</v>
      </c>
      <c r="AJ43" s="24">
        <f ca="1">IFERROR(INDIRECT(ADDRESS(ROW(),SUMPRODUCT(MAX((AE43:AI43&lt;&gt;"")*COLUMN(AE43:AI43))))),"")</f>
        <v>12</v>
      </c>
      <c r="AK43" s="150">
        <f>GETPIVOTDATA(" total",pivot!$A$7,"form","fmatt","indicator_id","to_fmatt_"&amp;A43)</f>
        <v>0</v>
      </c>
      <c r="AL43" s="99">
        <f>GETPIVOTDATA(" total",pivot!$A$7,"form","fmatt","indicator_id","died_fmatt_"&amp;A43)</f>
        <v>0</v>
      </c>
    </row>
    <row r="44" spans="1:38" ht="25.5" customHeight="1" thickBot="1">
      <c r="A44" s="96" t="str">
        <f t="shared" si="1"/>
        <v>28th</v>
      </c>
      <c r="B44" s="33" t="str">
        <f t="shared" si="0"/>
        <v>miap28th</v>
      </c>
      <c r="C44" s="178"/>
      <c r="D44" s="163" t="s">
        <v>51</v>
      </c>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55">
        <f>GETPIVOTDATA(" d28",pivot!$A$7,"form","fmatt","indicator_id","miap_28th")</f>
        <v>17</v>
      </c>
      <c r="AG44" s="92">
        <f>GETPIVOTDATA(" d"&amp;AG7,pivot!$A$7,"form","fmatt","indicator_id","miap_28th")</f>
        <v>16</v>
      </c>
      <c r="AH44" s="92">
        <f>GETPIVOTDATA(" d"&amp;AH7,pivot!$A$7,"form","fmatt","indicator_id","miap_28th")</f>
        <v>16</v>
      </c>
      <c r="AI44" s="92">
        <f>GETPIVOTDATA(" d"&amp;AI7,pivot!$A$7,"form","fmatt","indicator_id","miap_28th")</f>
        <v>14</v>
      </c>
      <c r="AJ44" s="24">
        <f ca="1">IFERROR(INDIRECT(ADDRESS(ROW(),SUMPRODUCT(MAX((AF44:AI44&lt;&gt;"")*COLUMN(AF44:AI44))))),"")</f>
        <v>14</v>
      </c>
      <c r="AK44" s="150">
        <f>GETPIVOTDATA(" total",pivot!$A$7,"form","fmatt","indicator_id","to_fmatt_"&amp;A44)</f>
        <v>0</v>
      </c>
      <c r="AL44" s="99">
        <f>GETPIVOTDATA(" total",pivot!$A$7,"form","fmatt","indicator_id","died_fmatt_"&amp;A44)</f>
        <v>0</v>
      </c>
    </row>
    <row r="45" spans="1:38" ht="25.5" customHeight="1" thickBot="1">
      <c r="A45" s="96" t="str">
        <f t="shared" si="1"/>
        <v>29th</v>
      </c>
      <c r="B45" s="33" t="str">
        <f t="shared" si="0"/>
        <v>miap29th</v>
      </c>
      <c r="C45" s="178"/>
      <c r="D45" s="159" t="s">
        <v>52</v>
      </c>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55">
        <f>GETPIVOTDATA(" d29",pivot!$A$7,"form","fmatt","indicator_id","miap_29th")</f>
        <v>14</v>
      </c>
      <c r="AH45" s="92">
        <f>GETPIVOTDATA(" d"&amp;AH7,pivot!$A$7,"form","fmatt","indicator_id","miap_29th")</f>
        <v>12</v>
      </c>
      <c r="AI45" s="92">
        <f>GETPIVOTDATA(" d"&amp;AI7,pivot!$A$7,"form","fmatt","indicator_id","miap_29th")</f>
        <v>9</v>
      </c>
      <c r="AJ45" s="24">
        <f ca="1">IFERROR(INDIRECT(ADDRESS(ROW(),SUMPRODUCT(MAX((AG45:AI45&lt;&gt;"")*COLUMN(AG45:AI45))))),"")</f>
        <v>9</v>
      </c>
      <c r="AK45" s="150">
        <f>GETPIVOTDATA(" total",pivot!$A$7,"form","fmatt","indicator_id","to_fmatt_"&amp;A45)</f>
        <v>0</v>
      </c>
      <c r="AL45" s="99">
        <f>GETPIVOTDATA(" total",pivot!$A$7,"form","fmatt","indicator_id","died_fmatt_"&amp;A45)</f>
        <v>0</v>
      </c>
    </row>
    <row r="46" spans="1:38" ht="25.5" customHeight="1" thickBot="1">
      <c r="A46" s="96" t="str">
        <f t="shared" si="1"/>
        <v>30th</v>
      </c>
      <c r="B46" s="33" t="str">
        <f t="shared" si="0"/>
        <v>miap30th</v>
      </c>
      <c r="C46" s="178"/>
      <c r="D46" s="159" t="s">
        <v>53</v>
      </c>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55">
        <f>GETPIVOTDATA(" d30",pivot!$A$7,"form","fmatt","indicator_id","miap_30th")</f>
        <v>12</v>
      </c>
      <c r="AI46" s="92">
        <f>GETPIVOTDATA(" d31",pivot!$A$7,"form","fmatt","indicator_id","miap_30th")</f>
        <v>12</v>
      </c>
      <c r="AJ46" s="24">
        <f ca="1">IFERROR(INDIRECT(ADDRESS(ROW(),SUMPRODUCT(MAX((AH46:AI46&lt;&gt;"")*COLUMN(AH46:AI46))))),"")</f>
        <v>12</v>
      </c>
      <c r="AK46" s="150">
        <f>GETPIVOTDATA(" total",pivot!$A$7,"form","fmatt","indicator_id","to_fmatt_"&amp;A46)</f>
        <v>0</v>
      </c>
      <c r="AL46" s="99">
        <f>GETPIVOTDATA(" total",pivot!$A$7,"form","fmatt","indicator_id","died_fmatt_"&amp;A46)</f>
        <v>0</v>
      </c>
    </row>
    <row r="47" spans="1:38" ht="25.5" customHeight="1" thickBot="1">
      <c r="A47" s="96" t="str">
        <f t="shared" si="1"/>
        <v>31st</v>
      </c>
      <c r="B47" s="33" t="str">
        <f t="shared" si="0"/>
        <v>miap31st</v>
      </c>
      <c r="C47" s="178"/>
      <c r="D47" s="161" t="s">
        <v>54</v>
      </c>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55">
        <f>GETPIVOTDATA(" d31",pivot!$A$7,"form","fmatt","indicator_id","miap_31st")</f>
        <v>1</v>
      </c>
      <c r="AJ47" s="24">
        <f ca="1">IFERROR(INDIRECT(ADDRESS(ROW(),SUMPRODUCT(MAX((AI47&lt;&gt;"")*COLUMN(AI47))))),"")</f>
        <v>1</v>
      </c>
      <c r="AK47" s="150">
        <f>GETPIVOTDATA(" total",pivot!$A$7,"form","fmatt","indicator_id","to_fmatt_"&amp;A47)</f>
        <v>0</v>
      </c>
      <c r="AL47" s="99">
        <f>GETPIVOTDATA(" total",pivot!$A$7,"form","fmatt","indicator_id","died_fmatt_"&amp;A47)</f>
        <v>0</v>
      </c>
    </row>
    <row r="48" spans="1:38" ht="41.25" customHeight="1" thickBot="1">
      <c r="B48" s="33" t="s">
        <v>116</v>
      </c>
      <c r="C48" s="179"/>
      <c r="D48" s="165" t="s">
        <v>2</v>
      </c>
      <c r="E48" s="166"/>
      <c r="F48" s="166"/>
      <c r="G48" s="166"/>
      <c r="H48" s="166"/>
      <c r="I48" s="166"/>
      <c r="J48" s="166"/>
      <c r="K48" s="166"/>
      <c r="L48" s="166"/>
      <c r="M48" s="166"/>
      <c r="N48" s="176"/>
      <c r="O48" s="176"/>
      <c r="P48" s="176"/>
      <c r="Q48" s="176"/>
      <c r="R48" s="176"/>
      <c r="S48" s="176"/>
      <c r="T48" s="176"/>
      <c r="U48" s="176"/>
      <c r="V48" s="176"/>
      <c r="W48" s="176"/>
      <c r="X48" s="176"/>
      <c r="Y48" s="176"/>
      <c r="Z48" s="176"/>
      <c r="AA48" s="176"/>
      <c r="AB48" s="176"/>
      <c r="AC48" s="176"/>
      <c r="AD48" s="176"/>
      <c r="AE48" s="176"/>
      <c r="AF48" s="176"/>
      <c r="AG48" s="176"/>
      <c r="AH48" s="176"/>
      <c r="AI48" s="177"/>
      <c r="AJ48" s="38">
        <f ca="1">IF(SUM(AJ17:AJ47)=0,"",SUM(AJ17:AJ47))</f>
        <v>663</v>
      </c>
      <c r="AK48" s="152" t="str">
        <f>IF(SUM(AK17:AK47)=0,"",SUM(AK17:AK47))</f>
        <v/>
      </c>
      <c r="AL48" s="38" t="str">
        <f>IF(SUM(AL17:AL47)=0,"",SUM(AL17:AL47))</f>
        <v/>
      </c>
    </row>
    <row r="49" spans="1:38" s="15" customFormat="1" ht="25.5" customHeight="1">
      <c r="A49" s="97"/>
      <c r="B49" s="35"/>
      <c r="C49" s="16"/>
      <c r="D49" s="21"/>
      <c r="E49" s="22"/>
      <c r="F49" s="22"/>
      <c r="G49" s="22"/>
      <c r="H49" s="22"/>
      <c r="I49" s="22"/>
      <c r="J49" s="22"/>
      <c r="K49" s="22"/>
      <c r="L49" s="22"/>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row>
    <row r="50" spans="1:38" s="15" customFormat="1" ht="25.5" customHeight="1">
      <c r="A50" s="97"/>
      <c r="B50" s="35"/>
      <c r="C50" s="16"/>
      <c r="D50" s="171" t="s">
        <v>3</v>
      </c>
      <c r="E50" s="171"/>
      <c r="F50" s="171"/>
      <c r="G50" s="171"/>
      <c r="H50" s="171"/>
      <c r="I50" s="171"/>
      <c r="J50" s="171"/>
      <c r="K50" s="172" t="s">
        <v>4</v>
      </c>
      <c r="L50" s="172"/>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row>
    <row r="51" spans="1:38" s="15" customFormat="1">
      <c r="A51" s="97"/>
      <c r="B51" s="35"/>
      <c r="C51" s="16"/>
      <c r="D51" s="168" t="s">
        <v>397</v>
      </c>
      <c r="E51" s="168"/>
      <c r="F51" s="168"/>
      <c r="G51" s="168"/>
      <c r="H51" s="168"/>
      <c r="I51" s="168"/>
      <c r="J51" s="168"/>
      <c r="K51" s="169" t="str">
        <f>AK48</f>
        <v/>
      </c>
      <c r="L51" s="170"/>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row>
    <row r="52" spans="1:38" s="15" customFormat="1" ht="25.5" customHeight="1">
      <c r="A52" s="97"/>
      <c r="B52" s="35"/>
      <c r="C52" s="16"/>
      <c r="D52" s="168" t="s">
        <v>6</v>
      </c>
      <c r="E52" s="168"/>
      <c r="F52" s="168"/>
      <c r="G52" s="168"/>
      <c r="H52" s="168"/>
      <c r="I52" s="168"/>
      <c r="J52" s="168"/>
      <c r="K52" s="173">
        <f>SUM(E12:AI12,E16:AI16)</f>
        <v>17</v>
      </c>
      <c r="L52" s="174"/>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row>
    <row r="53" spans="1:38" s="15" customFormat="1">
      <c r="A53" s="97"/>
      <c r="B53" s="35"/>
      <c r="C53" s="16"/>
      <c r="D53" s="168" t="s">
        <v>67</v>
      </c>
      <c r="E53" s="168"/>
      <c r="F53" s="168"/>
      <c r="G53" s="168"/>
      <c r="H53" s="168"/>
      <c r="I53" s="168"/>
      <c r="J53" s="168"/>
      <c r="K53" s="169">
        <f>SUM(E14:AI14,E10:AI10)</f>
        <v>1446</v>
      </c>
      <c r="L53" s="170"/>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row>
    <row r="54" spans="1:38" s="15" customFormat="1">
      <c r="A54" s="97"/>
      <c r="B54" s="35"/>
      <c r="D54" s="175" t="s">
        <v>127</v>
      </c>
      <c r="E54" s="175"/>
      <c r="F54" s="175"/>
      <c r="G54" s="175"/>
      <c r="H54" s="175"/>
      <c r="I54" s="175"/>
      <c r="J54" s="175"/>
      <c r="K54" s="169">
        <f>SUM(D9:AI9,AG13:AI13)</f>
        <v>383</v>
      </c>
      <c r="L54" s="170"/>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row>
    <row r="55" spans="1:38" s="15" customFormat="1" ht="40.5" customHeight="1">
      <c r="A55" s="97"/>
      <c r="B55" s="35"/>
      <c r="C55" s="16"/>
      <c r="D55" s="168" t="s">
        <v>128</v>
      </c>
      <c r="E55" s="168"/>
      <c r="F55" s="168"/>
      <c r="G55" s="168"/>
      <c r="H55" s="168"/>
      <c r="I55" s="168"/>
      <c r="J55" s="168"/>
      <c r="K55" s="169">
        <f ca="1">AJ48</f>
        <v>663</v>
      </c>
      <c r="L55" s="170"/>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row>
    <row r="56" spans="1:38" s="15" customFormat="1">
      <c r="A56" s="97"/>
      <c r="B56" s="35"/>
      <c r="C56" s="16"/>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row>
    <row r="57" spans="1:38" s="15" customFormat="1">
      <c r="A57" s="97"/>
      <c r="B57" s="35"/>
      <c r="C57" s="16"/>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row>
    <row r="58" spans="1:38" s="15" customFormat="1">
      <c r="A58" s="97"/>
      <c r="B58" s="35"/>
      <c r="C58" s="16"/>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row>
    <row r="59" spans="1:38" s="15" customFormat="1">
      <c r="A59" s="97"/>
      <c r="B59" s="35"/>
      <c r="C59" s="16"/>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row>
    <row r="60" spans="1:38" s="15" customFormat="1">
      <c r="A60" s="97"/>
      <c r="B60" s="35"/>
      <c r="C60" s="16"/>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row>
    <row r="61" spans="1:38" s="15" customFormat="1">
      <c r="A61" s="97"/>
      <c r="B61" s="35"/>
      <c r="C61" s="16"/>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row>
    <row r="62" spans="1:38" s="15" customFormat="1">
      <c r="A62" s="97"/>
      <c r="B62" s="35"/>
      <c r="C62" s="16"/>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row>
    <row r="63" spans="1:38" s="15" customFormat="1">
      <c r="A63" s="97"/>
      <c r="B63" s="35"/>
      <c r="C63" s="16"/>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row>
    <row r="64" spans="1:38" s="15" customFormat="1">
      <c r="A64" s="97"/>
      <c r="B64" s="35"/>
      <c r="C64" s="16"/>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row>
    <row r="65" spans="1:38" s="15" customFormat="1">
      <c r="A65" s="97"/>
      <c r="B65" s="35"/>
      <c r="C65" s="16"/>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row>
    <row r="66" spans="1:38" s="15" customFormat="1">
      <c r="A66" s="97"/>
      <c r="B66" s="35"/>
      <c r="C66" s="16"/>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row>
    <row r="67" spans="1:38" s="15" customFormat="1">
      <c r="A67" s="97"/>
      <c r="B67" s="35"/>
      <c r="C67" s="16"/>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row>
    <row r="68" spans="1:38" s="15" customFormat="1">
      <c r="A68" s="97"/>
      <c r="B68" s="35"/>
      <c r="C68" s="16"/>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row>
    <row r="69" spans="1:38" s="15" customFormat="1">
      <c r="A69" s="97"/>
      <c r="B69" s="35"/>
      <c r="C69" s="16"/>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row>
    <row r="70" spans="1:38" s="15" customFormat="1">
      <c r="A70" s="97"/>
      <c r="B70" s="35"/>
      <c r="C70" s="16"/>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row>
    <row r="71" spans="1:38" s="15" customFormat="1">
      <c r="A71" s="97"/>
      <c r="B71" s="35"/>
      <c r="C71" s="16"/>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row>
    <row r="72" spans="1:38" s="15" customFormat="1">
      <c r="A72" s="97"/>
      <c r="B72" s="35"/>
      <c r="C72" s="16"/>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row>
    <row r="73" spans="1:38" s="15" customFormat="1">
      <c r="A73" s="97"/>
      <c r="B73" s="35"/>
      <c r="C73" s="16"/>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row>
    <row r="74" spans="1:38" s="15" customFormat="1">
      <c r="A74" s="97"/>
      <c r="B74" s="35"/>
      <c r="C74" s="16"/>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row>
    <row r="75" spans="1:38" s="15" customFormat="1">
      <c r="A75" s="97"/>
      <c r="B75" s="35"/>
      <c r="C75" s="16"/>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row>
    <row r="76" spans="1:38" s="15" customFormat="1">
      <c r="A76" s="97"/>
      <c r="B76" s="35"/>
      <c r="C76" s="16"/>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row>
    <row r="77" spans="1:38" s="15" customFormat="1">
      <c r="A77" s="97"/>
      <c r="B77" s="35"/>
      <c r="C77" s="16"/>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row>
  </sheetData>
  <sheetProtection algorithmName="SHA-512" hashValue="xzEUsEcWI3Bv9Y307w9XjIp+u7z6BpWESD/stgBcIF2rpnkXLiwDCPY+2KguD3JD98oTX4trtODRxUilJ44dDw==" saltValue="x+PS4ZJ6T+aU1tV/vPHvqg==" spinCount="100000" sheet="1" selectLockedCells="1"/>
  <mergeCells count="60">
    <mergeCell ref="AH3:AI3"/>
    <mergeCell ref="V3:X3"/>
    <mergeCell ref="Z3:AB3"/>
    <mergeCell ref="AC3:AG3"/>
    <mergeCell ref="D36:W36"/>
    <mergeCell ref="D25:L25"/>
    <mergeCell ref="D34:U34"/>
    <mergeCell ref="D35:V35"/>
    <mergeCell ref="T3:U3"/>
    <mergeCell ref="M3:S3"/>
    <mergeCell ref="C3:D3"/>
    <mergeCell ref="J3:L3"/>
    <mergeCell ref="E3:I3"/>
    <mergeCell ref="D26:M26"/>
    <mergeCell ref="D30:Q30"/>
    <mergeCell ref="D31:R31"/>
    <mergeCell ref="C4:AI5"/>
    <mergeCell ref="AK4:AL4"/>
    <mergeCell ref="D18:E18"/>
    <mergeCell ref="D24:K24"/>
    <mergeCell ref="D19:F19"/>
    <mergeCell ref="D20:G20"/>
    <mergeCell ref="D21:H21"/>
    <mergeCell ref="D22:I22"/>
    <mergeCell ref="D23:J23"/>
    <mergeCell ref="AJ8:AJ10"/>
    <mergeCell ref="AJ4:AJ5"/>
    <mergeCell ref="D55:J55"/>
    <mergeCell ref="K55:L55"/>
    <mergeCell ref="D50:J50"/>
    <mergeCell ref="K50:L50"/>
    <mergeCell ref="D51:J51"/>
    <mergeCell ref="K51:L51"/>
    <mergeCell ref="D52:J52"/>
    <mergeCell ref="K52:L52"/>
    <mergeCell ref="D53:J53"/>
    <mergeCell ref="K53:L53"/>
    <mergeCell ref="D54:J54"/>
    <mergeCell ref="K54:L54"/>
    <mergeCell ref="D48:M48"/>
    <mergeCell ref="D44:AE44"/>
    <mergeCell ref="D38:Y38"/>
    <mergeCell ref="D39:Z39"/>
    <mergeCell ref="D40:AA40"/>
    <mergeCell ref="D41:AB41"/>
    <mergeCell ref="D45:AF45"/>
    <mergeCell ref="D42:AC42"/>
    <mergeCell ref="N48:AI48"/>
    <mergeCell ref="B13:B16"/>
    <mergeCell ref="B8:B12"/>
    <mergeCell ref="D46:AG46"/>
    <mergeCell ref="D47:AH47"/>
    <mergeCell ref="D43:AD43"/>
    <mergeCell ref="D29:P29"/>
    <mergeCell ref="D37:X37"/>
    <mergeCell ref="D32:S32"/>
    <mergeCell ref="D33:T33"/>
    <mergeCell ref="C17:C48"/>
    <mergeCell ref="D27:N27"/>
    <mergeCell ref="D28:O28"/>
  </mergeCells>
  <conditionalFormatting sqref="E17 F18 G19 H20 I21 J22 K23 L24 M25 N26 O27 P28 Q29 R30 S31 T32 U33 V34 W35 X36 Y37 Z38 AA39 AB40 AC41 AD42 AE43 AF44 AG45 AH46 AI47">
    <cfRule type="colorScale" priority="7">
      <colorScale>
        <cfvo type="min"/>
        <cfvo type="percentile" val="50"/>
        <cfvo type="max"/>
        <color rgb="FF63BE7B"/>
        <color rgb="FFFFEB84"/>
        <color rgb="FFF8696B"/>
      </colorScale>
    </cfRule>
  </conditionalFormatting>
  <conditionalFormatting sqref="E8:AI8">
    <cfRule type="colorScale" priority="6">
      <colorScale>
        <cfvo type="min"/>
        <cfvo type="percentile" val="50"/>
        <cfvo type="max"/>
        <color rgb="FF63BE7B"/>
        <color rgb="FFFCFCFF"/>
        <color rgb="FFF8696B"/>
      </colorScale>
    </cfRule>
  </conditionalFormatting>
  <conditionalFormatting sqref="E12:AI12">
    <cfRule type="dataBar" priority="2">
      <dataBar>
        <cfvo type="min"/>
        <cfvo type="max"/>
        <color rgb="FFD6007B"/>
      </dataBar>
      <extLst>
        <ext xmlns:x14="http://schemas.microsoft.com/office/spreadsheetml/2009/9/main" uri="{B025F937-C7B1-47D3-B67F-A62EFF666E3E}">
          <x14:id>{A0849D48-8A20-4EA0-9694-FE0B6F8E6611}</x14:id>
        </ext>
      </extLst>
    </cfRule>
  </conditionalFormatting>
  <conditionalFormatting sqref="E16:AI16">
    <cfRule type="dataBar" priority="1">
      <dataBar>
        <cfvo type="min"/>
        <cfvo type="max"/>
        <color rgb="FFD6007B"/>
      </dataBar>
      <extLst>
        <ext xmlns:x14="http://schemas.microsoft.com/office/spreadsheetml/2009/9/main" uri="{B025F937-C7B1-47D3-B67F-A62EFF666E3E}">
          <x14:id>{4BDB1A45-3CE3-4C76-AB0E-CB080638EACE}</x14:id>
        </ext>
      </extLst>
    </cfRule>
  </conditionalFormatting>
  <dataValidations count="1">
    <dataValidation type="whole" allowBlank="1" showInputMessage="1" showErrorMessage="1" sqref="E8:AI8 K51:L52 K54:L55">
      <formula1>0</formula1>
      <formula2>1000</formula2>
    </dataValidation>
  </dataValidations>
  <pageMargins left="0.25" right="0.25" top="0.75" bottom="0.75" header="0.3" footer="0.3"/>
  <pageSetup paperSize="9" scale="36" orientation="landscape" r:id="rId1"/>
  <drawing r:id="rId2"/>
  <extLst>
    <ext xmlns:x14="http://schemas.microsoft.com/office/spreadsheetml/2009/9/main" uri="{78C0D931-6437-407d-A8EE-F0AAD7539E65}">
      <x14:conditionalFormattings>
        <x14:conditionalFormatting xmlns:xm="http://schemas.microsoft.com/office/excel/2006/main">
          <x14:cfRule type="dataBar" id="{A0849D48-8A20-4EA0-9694-FE0B6F8E6611}">
            <x14:dataBar minLength="0" maxLength="100" border="1" negativeBarBorderColorSameAsPositive="0">
              <x14:cfvo type="autoMin"/>
              <x14:cfvo type="autoMax"/>
              <x14:borderColor rgb="FFD6007B"/>
              <x14:negativeFillColor rgb="FFFF0000"/>
              <x14:negativeBorderColor rgb="FFFF0000"/>
              <x14:axisColor rgb="FF000000"/>
            </x14:dataBar>
          </x14:cfRule>
          <xm:sqref>E12:AI12</xm:sqref>
        </x14:conditionalFormatting>
        <x14:conditionalFormatting xmlns:xm="http://schemas.microsoft.com/office/excel/2006/main">
          <x14:cfRule type="dataBar" id="{4BDB1A45-3CE3-4C76-AB0E-CB080638EACE}">
            <x14:dataBar minLength="0" maxLength="100" border="1" negativeBarBorderColorSameAsPositive="0">
              <x14:cfvo type="autoMin"/>
              <x14:cfvo type="autoMax"/>
              <x14:borderColor rgb="FFD6007B"/>
              <x14:negativeFillColor rgb="FFFF0000"/>
              <x14:negativeBorderColor rgb="FFFF0000"/>
              <x14:axisColor rgb="FF000000"/>
            </x14:dataBar>
          </x14:cfRule>
          <xm:sqref>E16:AI16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Q68"/>
  <sheetViews>
    <sheetView showGridLines="0" zoomScale="60" zoomScaleNormal="60" zoomScalePageLayoutView="60" workbookViewId="0">
      <pane xSplit="3" ySplit="6" topLeftCell="D7" activePane="bottomRight" state="frozen"/>
      <selection pane="topRight" activeCell="D1" sqref="D1"/>
      <selection pane="bottomLeft" activeCell="A7" sqref="A7"/>
      <selection pane="bottomRight" activeCell="T17" sqref="T17"/>
    </sheetView>
  </sheetViews>
  <sheetFormatPr defaultColWidth="9" defaultRowHeight="23.25"/>
  <cols>
    <col min="1" max="1" width="4.28515625" style="33" customWidth="1" collapsed="1"/>
    <col min="2" max="2" width="39.28515625" style="47" customWidth="1" collapsed="1"/>
    <col min="3" max="3" width="32.7109375" style="14" customWidth="1" collapsed="1"/>
    <col min="4" max="4" width="8.28515625" style="20" customWidth="1" collapsed="1"/>
    <col min="5" max="5" width="7.7109375" style="20" customWidth="1" collapsed="1"/>
    <col min="6" max="6" width="6.85546875" style="20" customWidth="1" collapsed="1"/>
    <col min="7" max="7" width="6.7109375" style="20" customWidth="1" collapsed="1"/>
    <col min="8" max="8" width="8.85546875" style="20" customWidth="1" collapsed="1"/>
    <col min="9" max="9" width="8" style="20" customWidth="1" collapsed="1"/>
    <col min="10" max="33" width="9" style="20" collapsed="1"/>
    <col min="34" max="34" width="8.28515625" style="20" customWidth="1" collapsed="1"/>
    <col min="35" max="35" width="22.28515625" style="20" customWidth="1" collapsed="1"/>
    <col min="36" max="36" width="10" style="18" customWidth="1" collapsed="1"/>
    <col min="37" max="37" width="12.5703125" style="18" customWidth="1" collapsed="1"/>
    <col min="38" max="38" width="7.7109375" style="13" customWidth="1" collapsed="1"/>
    <col min="39" max="43" width="9" style="13" collapsed="1"/>
    <col min="44" max="16384" width="9" style="14" collapsed="1"/>
  </cols>
  <sheetData>
    <row r="1" spans="1:37" ht="10.5" customHeight="1" thickBot="1"/>
    <row r="2" spans="1:37" ht="58.5" customHeight="1" thickBot="1">
      <c r="B2" s="48"/>
      <c r="C2" s="30"/>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27"/>
      <c r="AK2" s="28"/>
    </row>
    <row r="3" spans="1:37" ht="40.5" customHeight="1" thickBot="1">
      <c r="A3" s="34"/>
      <c r="B3" s="194" t="s">
        <v>108</v>
      </c>
      <c r="C3" s="191"/>
      <c r="D3" s="195" t="str">
        <f>pivot!B1</f>
        <v>(All)</v>
      </c>
      <c r="E3" s="195"/>
      <c r="F3" s="195"/>
      <c r="G3" s="195"/>
      <c r="H3" s="195"/>
      <c r="I3" s="191" t="s">
        <v>109</v>
      </c>
      <c r="J3" s="191"/>
      <c r="K3" s="191"/>
      <c r="L3" s="193" t="str">
        <f>pivot!B3</f>
        <v>(All)</v>
      </c>
      <c r="M3" s="193"/>
      <c r="N3" s="193"/>
      <c r="O3" s="193"/>
      <c r="P3" s="193"/>
      <c r="Q3" s="193"/>
      <c r="R3" s="193"/>
      <c r="S3" s="191" t="s">
        <v>110</v>
      </c>
      <c r="T3" s="191"/>
      <c r="U3" s="192" t="str">
        <f>pivot!B4</f>
        <v>(All)</v>
      </c>
      <c r="V3" s="192"/>
      <c r="W3" s="192"/>
      <c r="X3" s="31"/>
      <c r="Y3" s="191" t="s">
        <v>186</v>
      </c>
      <c r="Z3" s="191"/>
      <c r="AA3" s="191"/>
      <c r="AB3" s="199" t="str">
        <f>pivot!B5</f>
        <v>(All)</v>
      </c>
      <c r="AC3" s="199"/>
      <c r="AD3" s="199"/>
      <c r="AE3" s="199"/>
      <c r="AF3" s="199"/>
      <c r="AG3" s="191"/>
      <c r="AH3" s="191"/>
      <c r="AI3" s="32"/>
      <c r="AJ3" s="32"/>
      <c r="AK3" s="28"/>
    </row>
    <row r="4" spans="1:37" ht="23.25" customHeight="1">
      <c r="B4" s="180" t="s">
        <v>145</v>
      </c>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8" t="s">
        <v>114</v>
      </c>
      <c r="AJ4" s="182" t="s">
        <v>9</v>
      </c>
      <c r="AK4" s="183"/>
    </row>
    <row r="5" spans="1:37" ht="24" thickBot="1">
      <c r="B5" s="180"/>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98"/>
      <c r="AJ5" s="200" t="s">
        <v>10</v>
      </c>
      <c r="AK5" s="202" t="s">
        <v>11</v>
      </c>
    </row>
    <row r="6" spans="1:37" ht="33" customHeight="1" thickBot="1">
      <c r="A6" s="33" t="s">
        <v>69</v>
      </c>
      <c r="B6" s="116" t="s">
        <v>1</v>
      </c>
      <c r="C6" s="108" t="s">
        <v>383</v>
      </c>
      <c r="D6" s="109">
        <v>1</v>
      </c>
      <c r="E6" s="109">
        <v>2</v>
      </c>
      <c r="F6" s="109">
        <v>3</v>
      </c>
      <c r="G6" s="109">
        <v>4</v>
      </c>
      <c r="H6" s="109">
        <v>5</v>
      </c>
      <c r="I6" s="109">
        <v>6</v>
      </c>
      <c r="J6" s="109">
        <v>7</v>
      </c>
      <c r="K6" s="109">
        <v>8</v>
      </c>
      <c r="L6" s="109">
        <v>9</v>
      </c>
      <c r="M6" s="109">
        <v>10</v>
      </c>
      <c r="N6" s="109">
        <v>11</v>
      </c>
      <c r="O6" s="109">
        <v>12</v>
      </c>
      <c r="P6" s="109">
        <v>13</v>
      </c>
      <c r="Q6" s="109">
        <v>14</v>
      </c>
      <c r="R6" s="109">
        <v>15</v>
      </c>
      <c r="S6" s="109">
        <v>16</v>
      </c>
      <c r="T6" s="109">
        <v>17</v>
      </c>
      <c r="U6" s="109">
        <v>18</v>
      </c>
      <c r="V6" s="109">
        <v>19</v>
      </c>
      <c r="W6" s="109">
        <v>20</v>
      </c>
      <c r="X6" s="109">
        <v>21</v>
      </c>
      <c r="Y6" s="109">
        <v>22</v>
      </c>
      <c r="Z6" s="109">
        <v>23</v>
      </c>
      <c r="AA6" s="109">
        <v>24</v>
      </c>
      <c r="AB6" s="109">
        <v>25</v>
      </c>
      <c r="AC6" s="109">
        <v>26</v>
      </c>
      <c r="AD6" s="109">
        <v>27</v>
      </c>
      <c r="AE6" s="109">
        <v>28</v>
      </c>
      <c r="AF6" s="109">
        <v>29</v>
      </c>
      <c r="AG6" s="109">
        <v>30</v>
      </c>
      <c r="AH6" s="110">
        <v>31</v>
      </c>
      <c r="AI6" s="104" t="s">
        <v>74</v>
      </c>
      <c r="AJ6" s="201"/>
      <c r="AK6" s="203"/>
    </row>
    <row r="7" spans="1:37" ht="37.5">
      <c r="A7" s="33">
        <v>1</v>
      </c>
      <c r="B7" s="117" t="s">
        <v>111</v>
      </c>
      <c r="C7" s="119">
        <f>GETPIVOTDATA(" carryover",pivot!$A$7,"form","fiiitt","indicator_id","ltfu_previous_total")</f>
        <v>569</v>
      </c>
      <c r="D7" s="120">
        <f>($C$7)-D8</f>
        <v>558</v>
      </c>
      <c r="E7" s="121">
        <f>($D$7)-E8</f>
        <v>558</v>
      </c>
      <c r="F7" s="121">
        <f>($E$7)-F8</f>
        <v>554</v>
      </c>
      <c r="G7" s="121">
        <f>($F$7)-G8</f>
        <v>547</v>
      </c>
      <c r="H7" s="121">
        <f>($G$7)-H8</f>
        <v>539</v>
      </c>
      <c r="I7" s="121">
        <f>($H$7)-I8</f>
        <v>528</v>
      </c>
      <c r="J7" s="121">
        <f>($I$7)-J8</f>
        <v>519</v>
      </c>
      <c r="K7" s="121">
        <f>($J$7)-K8</f>
        <v>512</v>
      </c>
      <c r="L7" s="121">
        <f>($K$7)-L8</f>
        <v>502</v>
      </c>
      <c r="M7" s="121">
        <f>($L$7)-M8</f>
        <v>500</v>
      </c>
      <c r="N7" s="121">
        <f>($M$7)-N8</f>
        <v>498</v>
      </c>
      <c r="O7" s="121">
        <f>($N$7)-O8</f>
        <v>498</v>
      </c>
      <c r="P7" s="121">
        <f>($O$7)-P8</f>
        <v>493</v>
      </c>
      <c r="Q7" s="121">
        <f>($P$7)-Q8</f>
        <v>487</v>
      </c>
      <c r="R7" s="121">
        <f>($Q$7)-R8</f>
        <v>477</v>
      </c>
      <c r="S7" s="121">
        <f>($R$7)-S8</f>
        <v>473</v>
      </c>
      <c r="T7" s="121">
        <f>($S$7)-T8</f>
        <v>472</v>
      </c>
      <c r="U7" s="121">
        <f>($T$7)-U8</f>
        <v>472</v>
      </c>
      <c r="V7" s="121">
        <f>($U$7)-V8</f>
        <v>464</v>
      </c>
      <c r="W7" s="121">
        <f>($V$7)-W8</f>
        <v>448</v>
      </c>
      <c r="X7" s="121">
        <f>($W$7)-X8</f>
        <v>443</v>
      </c>
      <c r="Y7" s="121">
        <f>($X$7)-Y8</f>
        <v>437</v>
      </c>
      <c r="Z7" s="121">
        <f>($Y$7)-Z8</f>
        <v>432</v>
      </c>
      <c r="AA7" s="121">
        <f>($Z$7)-AA8</f>
        <v>431</v>
      </c>
      <c r="AB7" s="121">
        <f>($AA$7)-AB8</f>
        <v>431</v>
      </c>
      <c r="AC7" s="121">
        <f>($AB$7)-AC8</f>
        <v>431</v>
      </c>
      <c r="AD7" s="121">
        <f>($AC$7)-AD8</f>
        <v>431</v>
      </c>
      <c r="AE7" s="121">
        <f>($AD$7)-AE8</f>
        <v>413</v>
      </c>
      <c r="AF7" s="121">
        <f>($AE$7)-AF8</f>
        <v>395</v>
      </c>
      <c r="AG7" s="121">
        <f>($AF$7)-AG8</f>
        <v>384</v>
      </c>
      <c r="AH7" s="122">
        <f>($AG$7)-AH8</f>
        <v>384</v>
      </c>
      <c r="AI7" s="196"/>
      <c r="AJ7" s="25">
        <f>GETPIVOTDATA(" total",pivot!$A$7,"form","fiiitt","indicator_id","to_ltfu_previous_to_total")</f>
        <v>47</v>
      </c>
      <c r="AK7" s="26">
        <f>GETPIVOTDATA(" total",pivot!$A$7,"form","fiiitt","indicator_id","died_ltfu_previous_to_total")</f>
        <v>8</v>
      </c>
    </row>
    <row r="8" spans="1:37" ht="41.25" customHeight="1" thickBot="1">
      <c r="A8" s="33">
        <v>2</v>
      </c>
      <c r="B8" s="118" t="s">
        <v>112</v>
      </c>
      <c r="C8" s="124"/>
      <c r="D8" s="123">
        <f>GETPIVOTDATA(" d"&amp;D6,pivot!$A$7,"form","fiiitt","indicator_id","ltfu_btc_total")</f>
        <v>11</v>
      </c>
      <c r="E8" s="114">
        <f>GETPIVOTDATA(" d"&amp;E6,pivot!$A$7,"form","fiiitt","indicator_id","ltfu_btc_total")</f>
        <v>0</v>
      </c>
      <c r="F8" s="114">
        <f>GETPIVOTDATA(" d"&amp;F6,pivot!$A$7,"form","fiiitt","indicator_id","ltfu_btc_total")</f>
        <v>4</v>
      </c>
      <c r="G8" s="114">
        <f>GETPIVOTDATA(" d"&amp;G6,pivot!$A$7,"form","fiiitt","indicator_id","ltfu_btc_total")</f>
        <v>7</v>
      </c>
      <c r="H8" s="114">
        <f>GETPIVOTDATA(" d"&amp;H6,pivot!$A$7,"form","fiiitt","indicator_id","ltfu_btc_total")</f>
        <v>8</v>
      </c>
      <c r="I8" s="114">
        <f>GETPIVOTDATA(" d"&amp;I6,pivot!$A$7,"form","fiiitt","indicator_id","ltfu_btc_total")</f>
        <v>11</v>
      </c>
      <c r="J8" s="114">
        <f>GETPIVOTDATA(" d"&amp;J6,pivot!$A$7,"form","fiiitt","indicator_id","ltfu_btc_total")</f>
        <v>9</v>
      </c>
      <c r="K8" s="114">
        <f>GETPIVOTDATA(" d"&amp;K6,pivot!$A$7,"form","fiiitt","indicator_id","ltfu_btc_total")</f>
        <v>7</v>
      </c>
      <c r="L8" s="114">
        <f>GETPIVOTDATA(" d"&amp;L6,pivot!$A$7,"form","fiiitt","indicator_id","ltfu_btc_total")</f>
        <v>10</v>
      </c>
      <c r="M8" s="114">
        <f>GETPIVOTDATA(" d"&amp;M6,pivot!$A$7,"form","fiiitt","indicator_id","ltfu_btc_total")</f>
        <v>2</v>
      </c>
      <c r="N8" s="114">
        <f>GETPIVOTDATA(" d"&amp;N6,pivot!$A$7,"form","fiiitt","indicator_id","ltfu_btc_total")</f>
        <v>2</v>
      </c>
      <c r="O8" s="114">
        <f>GETPIVOTDATA(" d"&amp;O6,pivot!$A$7,"form","fiiitt","indicator_id","ltfu_btc_total")</f>
        <v>0</v>
      </c>
      <c r="P8" s="114">
        <f>GETPIVOTDATA(" d"&amp;P6,pivot!$A$7,"form","fiiitt","indicator_id","ltfu_btc_total")</f>
        <v>5</v>
      </c>
      <c r="Q8" s="114">
        <f>GETPIVOTDATA(" d"&amp;Q6,pivot!$A$7,"form","fiiitt","indicator_id","ltfu_btc_total")</f>
        <v>6</v>
      </c>
      <c r="R8" s="114">
        <f>GETPIVOTDATA(" d"&amp;R6,pivot!$A$7,"form","fiiitt","indicator_id","ltfu_btc_total")</f>
        <v>10</v>
      </c>
      <c r="S8" s="114">
        <f>GETPIVOTDATA(" d"&amp;S6,pivot!$A$7,"form","fiiitt","indicator_id","ltfu_btc_total")</f>
        <v>4</v>
      </c>
      <c r="T8" s="114">
        <f>GETPIVOTDATA(" d"&amp;T6,pivot!$A$7,"form","fiiitt","indicator_id","ltfu_btc_total")</f>
        <v>1</v>
      </c>
      <c r="U8" s="114">
        <f>GETPIVOTDATA(" d"&amp;U6,pivot!$A$7,"form","fiiitt","indicator_id","ltfu_btc_total")</f>
        <v>0</v>
      </c>
      <c r="V8" s="114">
        <f>GETPIVOTDATA(" d"&amp;V6,pivot!$A$7,"form","fiiitt","indicator_id","ltfu_btc_total")</f>
        <v>8</v>
      </c>
      <c r="W8" s="114">
        <f>GETPIVOTDATA(" d"&amp;W6,pivot!$A$7,"form","fiiitt","indicator_id","ltfu_btc_total")</f>
        <v>16</v>
      </c>
      <c r="X8" s="114">
        <f>GETPIVOTDATA(" d"&amp;X6,pivot!$A$7,"form","fiiitt","indicator_id","ltfu_btc_total")</f>
        <v>5</v>
      </c>
      <c r="Y8" s="114">
        <f>GETPIVOTDATA(" d"&amp;Y6,pivot!$A$7,"form","fiiitt","indicator_id","ltfu_btc_total")</f>
        <v>6</v>
      </c>
      <c r="Z8" s="114">
        <f>GETPIVOTDATA(" d"&amp;Z6,pivot!$A$7,"form","fiiitt","indicator_id","ltfu_btc_total")</f>
        <v>5</v>
      </c>
      <c r="AA8" s="114">
        <f>GETPIVOTDATA(" d"&amp;AA6,pivot!$A$7,"form","fiiitt","indicator_id","ltfu_btc_total")</f>
        <v>1</v>
      </c>
      <c r="AB8" s="114">
        <f>GETPIVOTDATA(" d"&amp;AB6,pivot!$A$7,"form","fiiitt","indicator_id","ltfu_btc_total")</f>
        <v>0</v>
      </c>
      <c r="AC8" s="114">
        <f>GETPIVOTDATA(" d"&amp;AC6,pivot!$A$7,"form","fiiitt","indicator_id","ltfu_btc_total")</f>
        <v>0</v>
      </c>
      <c r="AD8" s="114">
        <f>GETPIVOTDATA(" d"&amp;AD6,pivot!$A$7,"form","fiiitt","indicator_id","ltfu_btc_total")</f>
        <v>0</v>
      </c>
      <c r="AE8" s="114">
        <f>GETPIVOTDATA(" d"&amp;AE6,pivot!$A$7,"form","fiiitt","indicator_id","ltfu_btc_total")</f>
        <v>18</v>
      </c>
      <c r="AF8" s="114">
        <f>GETPIVOTDATA(" d"&amp;AF6,pivot!$A$7,"form","fiiitt","indicator_id","ltfu_btc_total")</f>
        <v>18</v>
      </c>
      <c r="AG8" s="114">
        <f>GETPIVOTDATA(" d"&amp;AG6,pivot!$A$7,"form","fiiitt","indicator_id","ltfu_btc_total")</f>
        <v>11</v>
      </c>
      <c r="AH8" s="115">
        <f>GETPIVOTDATA(" d"&amp;AH6,pivot!$A$7,"form","fiiitt","indicator_id","ltfu_btc_total")</f>
        <v>0</v>
      </c>
      <c r="AI8" s="197"/>
      <c r="AJ8" s="36">
        <f>GETPIVOTDATA(" total",pivot!$A$7,"form","fiiitt","indicator_id","to_ltfu_btc_to_total")</f>
        <v>0</v>
      </c>
      <c r="AK8" s="37">
        <f>GETPIVOTDATA(" total",pivot!$A$7,"form","fiiitt","indicator_id","died_ltfu_btc_to_total")</f>
        <v>0</v>
      </c>
    </row>
    <row r="9" spans="1:37" s="13" customFormat="1" ht="27.75" customHeight="1" thickBot="1">
      <c r="A9" s="33">
        <v>4</v>
      </c>
      <c r="B9" s="204" t="s">
        <v>113</v>
      </c>
      <c r="C9" s="23" t="s">
        <v>25</v>
      </c>
      <c r="D9" s="105">
        <f>GETPIVOTDATA(" d1",pivot!$A$7,"form","fiiitt","indicator_id","iit_1st")</f>
        <v>11</v>
      </c>
      <c r="E9" s="106">
        <f>GETPIVOTDATA(" d"&amp;E6,pivot!$A$7,"form","fiiitt","indicator_id","iit_1st")</f>
        <v>8</v>
      </c>
      <c r="F9" s="106">
        <f>GETPIVOTDATA(" d"&amp;F6,pivot!$A$7,"form","fiiitt","indicator_id","iit_1st")</f>
        <v>8</v>
      </c>
      <c r="G9" s="106">
        <f>GETPIVOTDATA(" d"&amp;G6,pivot!$A$7,"form","fiiitt","indicator_id","iit_1st")</f>
        <v>8</v>
      </c>
      <c r="H9" s="106">
        <f>GETPIVOTDATA(" d"&amp;H6,pivot!$A$7,"form","fiiitt","indicator_id","iit_1st")</f>
        <v>8</v>
      </c>
      <c r="I9" s="106">
        <f>GETPIVOTDATA(" d"&amp;I6,pivot!$A$7,"form","fiiitt","indicator_id","iit_1st")</f>
        <v>8</v>
      </c>
      <c r="J9" s="106">
        <f>GETPIVOTDATA(" d"&amp;J6,pivot!$A$7,"form","fiiitt","indicator_id","iit_1st")</f>
        <v>7</v>
      </c>
      <c r="K9" s="106">
        <f>GETPIVOTDATA(" d"&amp;K6,pivot!$A$7,"form","fiiitt","indicator_id","iit_1st")</f>
        <v>7</v>
      </c>
      <c r="L9" s="106">
        <f>GETPIVOTDATA(" d"&amp;L6,pivot!$A$7,"form","fiiitt","indicator_id","iit_1st")</f>
        <v>7</v>
      </c>
      <c r="M9" s="106">
        <f>GETPIVOTDATA(" d"&amp;M6,pivot!$A$7,"form","fiiitt","indicator_id","iit_1st")</f>
        <v>7</v>
      </c>
      <c r="N9" s="106">
        <f>GETPIVOTDATA(" d"&amp;N6,pivot!$A$7,"form","fiiitt","indicator_id","iit_1st")</f>
        <v>7</v>
      </c>
      <c r="O9" s="106">
        <f>GETPIVOTDATA(" d"&amp;O6,pivot!$A$7,"form","fiiitt","indicator_id","iit_1st")</f>
        <v>7</v>
      </c>
      <c r="P9" s="106">
        <f>GETPIVOTDATA(" d"&amp;P6,pivot!$A$7,"form","fiiitt","indicator_id","iit_1st")</f>
        <v>7</v>
      </c>
      <c r="Q9" s="106">
        <f>GETPIVOTDATA(" d"&amp;Q6,pivot!$A$7,"form","fiiitt","indicator_id","iit_1st")</f>
        <v>7</v>
      </c>
      <c r="R9" s="106">
        <f>GETPIVOTDATA(" d"&amp;R6,pivot!$A$7,"form","fiiitt","indicator_id","iit_1st")</f>
        <v>7</v>
      </c>
      <c r="S9" s="106">
        <f>GETPIVOTDATA(" d"&amp;S6,pivot!$A$7,"form","fiiitt","indicator_id","iit_1st")</f>
        <v>7</v>
      </c>
      <c r="T9" s="106">
        <f>GETPIVOTDATA(" d"&amp;T6,pivot!$A$7,"form","fiiitt","indicator_id","iit_1st")</f>
        <v>7</v>
      </c>
      <c r="U9" s="106">
        <f>GETPIVOTDATA(" d"&amp;U6,pivot!$A$7,"form","fiiitt","indicator_id","iit_1st")</f>
        <v>7</v>
      </c>
      <c r="V9" s="106">
        <f>GETPIVOTDATA(" d"&amp;V6,pivot!$A$7,"form","fiiitt","indicator_id","iit_1st")</f>
        <v>7</v>
      </c>
      <c r="W9" s="106">
        <f>GETPIVOTDATA(" d"&amp;W6,pivot!$A$7,"form","fiiitt","indicator_id","iit_1st")</f>
        <v>7</v>
      </c>
      <c r="X9" s="106">
        <f>GETPIVOTDATA(" d"&amp;X6,pivot!$A$7,"form","fiiitt","indicator_id","iit_1st")</f>
        <v>7</v>
      </c>
      <c r="Y9" s="106">
        <f>GETPIVOTDATA(" d"&amp;Y6,pivot!$A$7,"form","fiiitt","indicator_id","iit_1st")</f>
        <v>6</v>
      </c>
      <c r="Z9" s="106">
        <f>GETPIVOTDATA(" d"&amp;Z6,pivot!$A$7,"form","fiiitt","indicator_id","iit_1st")</f>
        <v>6</v>
      </c>
      <c r="AA9" s="106">
        <f>GETPIVOTDATA(" d"&amp;AA6,pivot!$A$7,"form","fiiitt","indicator_id","iit_1st")</f>
        <v>6</v>
      </c>
      <c r="AB9" s="106">
        <f>GETPIVOTDATA(" d"&amp;AB6,pivot!$A$7,"form","fiiitt","indicator_id","iit_1st")</f>
        <v>6</v>
      </c>
      <c r="AC9" s="106">
        <f>GETPIVOTDATA(" d"&amp;AC6,pivot!$A$7,"form","fiiitt","indicator_id","iit_1st")</f>
        <v>6</v>
      </c>
      <c r="AD9" s="106">
        <f>GETPIVOTDATA(" d"&amp;AD6,pivot!$A$7,"form","fiiitt","indicator_id","iit_1st")</f>
        <v>6</v>
      </c>
      <c r="AE9" s="106">
        <f>GETPIVOTDATA(" d"&amp;AE6,pivot!$A$7,"form","fiiitt","indicator_id","iit_1st")</f>
        <v>6</v>
      </c>
      <c r="AF9" s="106">
        <f>GETPIVOTDATA(" d"&amp;AF6,pivot!$A$7,"form","fiiitt","indicator_id","iit_1st")</f>
        <v>6</v>
      </c>
      <c r="AG9" s="106">
        <f>GETPIVOTDATA(" d"&amp;AG6,pivot!$A$7,"form","fiiitt","indicator_id","iit_1st")</f>
        <v>5</v>
      </c>
      <c r="AH9" s="106">
        <f>GETPIVOTDATA(" d"&amp;AH6,pivot!$A$7,"form","fiiitt","indicator_id","iit_1st")</f>
        <v>5</v>
      </c>
      <c r="AI9" s="98">
        <f t="shared" ref="AI9:AI20" ca="1" si="0">IFERROR(INDIRECT(ADDRESS(ROW(),SUMPRODUCT(MAX((P9:AH9&lt;&gt;"")*COLUMN(P9:AH9))))),"")</f>
        <v>5</v>
      </c>
      <c r="AJ9" s="99">
        <f>GETPIVOTDATA(" total",pivot!$A$7,"form","fiiitt","indicator_id","to_fiiit_"&amp;C9)</f>
        <v>1</v>
      </c>
      <c r="AK9" s="99">
        <f>GETPIVOTDATA(" total",pivot!$A$7,"form","fiiitt","indicator_id","died_fiiit_"&amp;C9)</f>
        <v>0</v>
      </c>
    </row>
    <row r="10" spans="1:37" s="13" customFormat="1" ht="33" customHeight="1" thickBot="1">
      <c r="A10" s="33">
        <v>5</v>
      </c>
      <c r="B10" s="204"/>
      <c r="C10" s="163" t="s">
        <v>26</v>
      </c>
      <c r="D10" s="184"/>
      <c r="E10" s="55">
        <f>GETPIVOTDATA(" d2",pivot!$A$7,"form","fiiitt","indicator_id","iit_2nd")</f>
        <v>12</v>
      </c>
      <c r="F10" s="92">
        <f>GETPIVOTDATA(" d"&amp;F6,pivot!$A$7,"form","fiiitt","indicator_id","iit_2nd")</f>
        <v>4</v>
      </c>
      <c r="G10" s="92">
        <f>GETPIVOTDATA(" d"&amp;G6,pivot!$A$7,"form","fiiitt","indicator_id","iit_2nd")</f>
        <v>4</v>
      </c>
      <c r="H10" s="92">
        <f>GETPIVOTDATA(" d"&amp;H6,pivot!$A$7,"form","fiiitt","indicator_id","iit_2nd")</f>
        <v>4</v>
      </c>
      <c r="I10" s="92">
        <f>GETPIVOTDATA(" d"&amp;I6,pivot!$A$7,"form","fiiitt","indicator_id","iit_2nd")</f>
        <v>4</v>
      </c>
      <c r="J10" s="92">
        <f>GETPIVOTDATA(" d"&amp;J6,pivot!$A$7,"form","fiiitt","indicator_id","iit_2nd")</f>
        <v>3</v>
      </c>
      <c r="K10" s="92">
        <f>GETPIVOTDATA(" d"&amp;K6,pivot!$A$7,"form","fiiitt","indicator_id","iit_2nd")</f>
        <v>3</v>
      </c>
      <c r="L10" s="92">
        <f>GETPIVOTDATA(" d"&amp;L6,pivot!$A$7,"form","fiiitt","indicator_id","iit_2nd")</f>
        <v>3</v>
      </c>
      <c r="M10" s="92">
        <f>GETPIVOTDATA(" d"&amp;M6,pivot!$A$7,"form","fiiitt","indicator_id","iit_2nd")</f>
        <v>3</v>
      </c>
      <c r="N10" s="92">
        <f>GETPIVOTDATA(" d"&amp;N6,pivot!$A$7,"form","fiiitt","indicator_id","iit_2nd")</f>
        <v>3</v>
      </c>
      <c r="O10" s="92">
        <f>GETPIVOTDATA(" d"&amp;O6,pivot!$A$7,"form","fiiitt","indicator_id","iit_2nd")</f>
        <v>3</v>
      </c>
      <c r="P10" s="92">
        <f>GETPIVOTDATA(" d"&amp;P6,pivot!$A$7,"form","fiiitt","indicator_id","iit_2nd")</f>
        <v>3</v>
      </c>
      <c r="Q10" s="92">
        <f>GETPIVOTDATA(" d"&amp;Q6,pivot!$A$7,"form","fiiitt","indicator_id","iit_2nd")</f>
        <v>3</v>
      </c>
      <c r="R10" s="92">
        <f>GETPIVOTDATA(" d"&amp;R6,pivot!$A$7,"form","fiiitt","indicator_id","iit_2nd")</f>
        <v>3</v>
      </c>
      <c r="S10" s="92">
        <f>GETPIVOTDATA(" d"&amp;S6,pivot!$A$7,"form","fiiitt","indicator_id","iit_2nd")</f>
        <v>3</v>
      </c>
      <c r="T10" s="92">
        <f>GETPIVOTDATA(" d"&amp;T6,pivot!$A$7,"form","fiiitt","indicator_id","iit_2nd")</f>
        <v>3</v>
      </c>
      <c r="U10" s="92">
        <f>GETPIVOTDATA(" d"&amp;U6,pivot!$A$7,"form","fiiitt","indicator_id","iit_2nd")</f>
        <v>3</v>
      </c>
      <c r="V10" s="92">
        <f>GETPIVOTDATA(" d"&amp;V6,pivot!$A$7,"form","fiiitt","indicator_id","iit_2nd")</f>
        <v>3</v>
      </c>
      <c r="W10" s="92">
        <f>GETPIVOTDATA(" d"&amp;W6,pivot!$A$7,"form","fiiitt","indicator_id","iit_2nd")</f>
        <v>1</v>
      </c>
      <c r="X10" s="92">
        <f>GETPIVOTDATA(" d"&amp;X6,pivot!$A$7,"form","fiiitt","indicator_id","iit_2nd")</f>
        <v>1</v>
      </c>
      <c r="Y10" s="92">
        <f>GETPIVOTDATA(" d"&amp;Y6,pivot!$A$7,"form","fiiitt","indicator_id","iit_2nd")</f>
        <v>1</v>
      </c>
      <c r="Z10" s="92">
        <f>GETPIVOTDATA(" d"&amp;Z6,pivot!$A$7,"form","fiiitt","indicator_id","iit_2nd")</f>
        <v>1</v>
      </c>
      <c r="AA10" s="92">
        <f>GETPIVOTDATA(" d"&amp;AA6,pivot!$A$7,"form","fiiitt","indicator_id","iit_2nd")</f>
        <v>1</v>
      </c>
      <c r="AB10" s="92">
        <f>GETPIVOTDATA(" d"&amp;AB6,pivot!$A$7,"form","fiiitt","indicator_id","iit_2nd")</f>
        <v>1</v>
      </c>
      <c r="AC10" s="92">
        <f>GETPIVOTDATA(" d"&amp;AC6,pivot!$A$7,"form","fiiitt","indicator_id","iit_2nd")</f>
        <v>1</v>
      </c>
      <c r="AD10" s="92">
        <f>GETPIVOTDATA(" d"&amp;AD6,pivot!$A$7,"form","fiiitt","indicator_id","iit_2nd")</f>
        <v>1</v>
      </c>
      <c r="AE10" s="92">
        <f>GETPIVOTDATA(" d"&amp;AE6,pivot!$A$7,"form","fiiitt","indicator_id","iit_2nd")</f>
        <v>1</v>
      </c>
      <c r="AF10" s="92">
        <f>GETPIVOTDATA(" d"&amp;AF6,pivot!$A$7,"form","fiiitt","indicator_id","iit_2nd")</f>
        <v>1</v>
      </c>
      <c r="AG10" s="92">
        <f>GETPIVOTDATA(" d"&amp;AG6,pivot!$A$7,"form","fiiitt","indicator_id","iit_2nd")</f>
        <v>1</v>
      </c>
      <c r="AH10" s="92">
        <f>GETPIVOTDATA(" d"&amp;AH6,pivot!$A$7,"form","fiiitt","indicator_id","iit_2nd")</f>
        <v>1</v>
      </c>
      <c r="AI10" s="98">
        <f t="shared" ca="1" si="0"/>
        <v>1</v>
      </c>
      <c r="AJ10" s="99">
        <f>GETPIVOTDATA(" total",pivot!$A$7,"form","fiiitt","indicator_id","to_fiiit_"&amp;C10)</f>
        <v>0</v>
      </c>
      <c r="AK10" s="99">
        <f>GETPIVOTDATA(" total",pivot!$A$7,"form","fiiitt","indicator_id","died_fiiit_"&amp;C10)</f>
        <v>0</v>
      </c>
    </row>
    <row r="11" spans="1:37" s="13" customFormat="1" ht="25.5" customHeight="1" thickBot="1">
      <c r="A11" s="33">
        <v>6</v>
      </c>
      <c r="B11" s="204"/>
      <c r="C11" s="163" t="s">
        <v>27</v>
      </c>
      <c r="D11" s="164"/>
      <c r="E11" s="184"/>
      <c r="F11" s="100">
        <f>GETPIVOTDATA(" d3",pivot!$A$7,"form","fiiitt","indicator_id","iit_3rd")</f>
        <v>25</v>
      </c>
      <c r="G11" s="102">
        <f>GETPIVOTDATA(" d"&amp;G6,pivot!$A$7,"form","fiiitt","indicator_id","iit_3rd")</f>
        <v>22</v>
      </c>
      <c r="H11" s="102">
        <f>GETPIVOTDATA(" d"&amp;H6,pivot!$A$7,"form","fiiitt","indicator_id","iit_3rd")</f>
        <v>22</v>
      </c>
      <c r="I11" s="102">
        <f>GETPIVOTDATA(" d"&amp;I6,pivot!$A$7,"form","fiiitt","indicator_id","iit_3rd")</f>
        <v>22</v>
      </c>
      <c r="J11" s="102">
        <f>GETPIVOTDATA(" d"&amp;J6,pivot!$A$7,"form","fiiitt","indicator_id","iit_3rd")</f>
        <v>22</v>
      </c>
      <c r="K11" s="102">
        <f>GETPIVOTDATA(" d"&amp;K6,pivot!$A$7,"form","fiiitt","indicator_id","iit_3rd")</f>
        <v>22</v>
      </c>
      <c r="L11" s="102">
        <f>GETPIVOTDATA(" d"&amp;L6,pivot!$A$7,"form","fiiitt","indicator_id","iit_3rd")</f>
        <v>20</v>
      </c>
      <c r="M11" s="102">
        <f>GETPIVOTDATA(" d"&amp;M6,pivot!$A$7,"form","fiiitt","indicator_id","iit_3rd")</f>
        <v>20</v>
      </c>
      <c r="N11" s="102">
        <f>GETPIVOTDATA(" d"&amp;N6,pivot!$A$7,"form","fiiitt","indicator_id","iit_3rd")</f>
        <v>20</v>
      </c>
      <c r="O11" s="102">
        <f>GETPIVOTDATA(" d"&amp;O6,pivot!$A$7,"form","fiiitt","indicator_id","iit_3rd")</f>
        <v>20</v>
      </c>
      <c r="P11" s="102">
        <f>GETPIVOTDATA(" d"&amp;P6,pivot!$A$7,"form","fiiitt","indicator_id","iit_3rd")</f>
        <v>20</v>
      </c>
      <c r="Q11" s="102">
        <f>GETPIVOTDATA(" d"&amp;Q6,pivot!$A$7,"form","fiiitt","indicator_id","iit_3rd")</f>
        <v>18</v>
      </c>
      <c r="R11" s="102">
        <f>GETPIVOTDATA(" d"&amp;R6,pivot!$A$7,"form","fiiitt","indicator_id","iit_3rd")</f>
        <v>17</v>
      </c>
      <c r="S11" s="102">
        <f>GETPIVOTDATA(" d"&amp;S6,pivot!$A$7,"form","fiiitt","indicator_id","iit_3rd")</f>
        <v>17</v>
      </c>
      <c r="T11" s="102">
        <f>GETPIVOTDATA(" d"&amp;T6,pivot!$A$7,"form","fiiitt","indicator_id","iit_3rd")</f>
        <v>17</v>
      </c>
      <c r="U11" s="102">
        <f>GETPIVOTDATA(" d"&amp;U6,pivot!$A$7,"form","fiiitt","indicator_id","iit_3rd")</f>
        <v>17</v>
      </c>
      <c r="V11" s="102">
        <f>GETPIVOTDATA(" d"&amp;V6,pivot!$A$7,"form","fiiitt","indicator_id","iit_3rd")</f>
        <v>17</v>
      </c>
      <c r="W11" s="102">
        <f>GETPIVOTDATA(" d"&amp;W6,pivot!$A$7,"form","fiiitt","indicator_id","iit_3rd")</f>
        <v>17</v>
      </c>
      <c r="X11" s="102">
        <f>GETPIVOTDATA(" d"&amp;X6,pivot!$A$7,"form","fiiitt","indicator_id","iit_3rd")</f>
        <v>15</v>
      </c>
      <c r="Y11" s="102">
        <f>GETPIVOTDATA(" d"&amp;Y6,pivot!$A$7,"form","fiiitt","indicator_id","iit_3rd")</f>
        <v>13</v>
      </c>
      <c r="Z11" s="102">
        <f>GETPIVOTDATA(" d"&amp;Z6,pivot!$A$7,"form","fiiitt","indicator_id","iit_3rd")</f>
        <v>12</v>
      </c>
      <c r="AA11" s="102">
        <f>GETPIVOTDATA(" d"&amp;AA6,pivot!$A$7,"form","fiiitt","indicator_id","iit_3rd")</f>
        <v>12</v>
      </c>
      <c r="AB11" s="102">
        <f>GETPIVOTDATA(" d"&amp;AB6,pivot!$A$7,"form","fiiitt","indicator_id","iit_3rd")</f>
        <v>12</v>
      </c>
      <c r="AC11" s="102">
        <f>GETPIVOTDATA(" d"&amp;AC6,pivot!$A$7,"form","fiiitt","indicator_id","iit_3rd")</f>
        <v>12</v>
      </c>
      <c r="AD11" s="102">
        <f>GETPIVOTDATA(" d"&amp;AD6,pivot!$A$7,"form","fiiitt","indicator_id","iit_3rd")</f>
        <v>12</v>
      </c>
      <c r="AE11" s="102">
        <f>GETPIVOTDATA(" d"&amp;AE6,pivot!$A$7,"form","fiiitt","indicator_id","iit_3rd")</f>
        <v>11</v>
      </c>
      <c r="AF11" s="102">
        <f>GETPIVOTDATA(" d"&amp;AF6,pivot!$A$7,"form","fiiitt","indicator_id","iit_3rd")</f>
        <v>9</v>
      </c>
      <c r="AG11" s="102">
        <f>GETPIVOTDATA(" d"&amp;AG6,pivot!$A$7,"form","fiiitt","indicator_id","iit_3rd")</f>
        <v>9</v>
      </c>
      <c r="AH11" s="102">
        <f>GETPIVOTDATA(" d"&amp;AH6,pivot!$A$7,"form","fiiitt","indicator_id","iit_3rd")</f>
        <v>9</v>
      </c>
      <c r="AI11" s="98">
        <f t="shared" ca="1" si="0"/>
        <v>9</v>
      </c>
      <c r="AJ11" s="99">
        <f>GETPIVOTDATA(" total",pivot!$A$7,"form","fiiitt","indicator_id","to_fiiit_"&amp;C11)</f>
        <v>1</v>
      </c>
      <c r="AK11" s="99">
        <f>GETPIVOTDATA(" total",pivot!$A$7,"form","fiiitt","indicator_id","died_fiiit_"&amp;C11)</f>
        <v>0</v>
      </c>
    </row>
    <row r="12" spans="1:37" s="13" customFormat="1" ht="25.5" customHeight="1" thickBot="1">
      <c r="A12" s="33">
        <v>7</v>
      </c>
      <c r="B12" s="204"/>
      <c r="C12" s="163" t="s">
        <v>28</v>
      </c>
      <c r="D12" s="164"/>
      <c r="E12" s="164"/>
      <c r="F12" s="184"/>
      <c r="G12" s="101">
        <f>GETPIVOTDATA(" d4",pivot!$A$7,"form","fiiitt","indicator_id","iit_4th")</f>
        <v>8</v>
      </c>
      <c r="H12" s="103">
        <f>GETPIVOTDATA(" d"&amp;H6,pivot!$A$7,"form","fiiitt","indicator_id","iit_4th")</f>
        <v>5</v>
      </c>
      <c r="I12" s="103">
        <f>GETPIVOTDATA(" d"&amp;I6,pivot!$A$7,"form","fiiitt","indicator_id","iit_4th")</f>
        <v>5</v>
      </c>
      <c r="J12" s="103">
        <f>GETPIVOTDATA(" d"&amp;J6,pivot!$A$7,"form","fiiitt","indicator_id","iit_4th")</f>
        <v>5</v>
      </c>
      <c r="K12" s="103">
        <f>GETPIVOTDATA(" d"&amp;K6,pivot!$A$7,"form","fiiitt","indicator_id","iit_4th")</f>
        <v>5</v>
      </c>
      <c r="L12" s="103">
        <f>GETPIVOTDATA(" d"&amp;L6,pivot!$A$7,"form","fiiitt","indicator_id","iit_4th")</f>
        <v>5</v>
      </c>
      <c r="M12" s="103">
        <f>GETPIVOTDATA(" d"&amp;M6,pivot!$A$7,"form","fiiitt","indicator_id","iit_4th")</f>
        <v>5</v>
      </c>
      <c r="N12" s="103">
        <f>GETPIVOTDATA(" d"&amp;N6,pivot!$A$7,"form","fiiitt","indicator_id","iit_4th")</f>
        <v>5</v>
      </c>
      <c r="O12" s="103">
        <f>GETPIVOTDATA(" d"&amp;O6,pivot!$A$7,"form","fiiitt","indicator_id","iit_4th")</f>
        <v>5</v>
      </c>
      <c r="P12" s="103">
        <f>GETPIVOTDATA(" d"&amp;P6,pivot!$A$7,"form","fiiitt","indicator_id","iit_4th")</f>
        <v>5</v>
      </c>
      <c r="Q12" s="103">
        <f>GETPIVOTDATA(" d"&amp;Q6,pivot!$A$7,"form","fiiitt","indicator_id","iit_4th")</f>
        <v>4</v>
      </c>
      <c r="R12" s="103">
        <f>GETPIVOTDATA(" d"&amp;R6,pivot!$A$7,"form","fiiitt","indicator_id","iit_4th")</f>
        <v>4</v>
      </c>
      <c r="S12" s="103">
        <f>GETPIVOTDATA(" d"&amp;S6,pivot!$A$7,"form","fiiitt","indicator_id","iit_4th")</f>
        <v>4</v>
      </c>
      <c r="T12" s="103">
        <f>GETPIVOTDATA(" d"&amp;T6,pivot!$A$7,"form","fiiitt","indicator_id","iit_4th")</f>
        <v>4</v>
      </c>
      <c r="U12" s="103">
        <f>GETPIVOTDATA(" d"&amp;U6,pivot!$A$7,"form","fiiitt","indicator_id","iit_4th")</f>
        <v>4</v>
      </c>
      <c r="V12" s="103">
        <f>GETPIVOTDATA(" d"&amp;V6,pivot!$A$7,"form","fiiitt","indicator_id","iit_4th")</f>
        <v>4</v>
      </c>
      <c r="W12" s="103">
        <f>GETPIVOTDATA(" d"&amp;W6,pivot!$A$7,"form","fiiitt","indicator_id","iit_4th")</f>
        <v>4</v>
      </c>
      <c r="X12" s="103">
        <f>GETPIVOTDATA(" d"&amp;X6,pivot!$A$7,"form","fiiitt","indicator_id","iit_4th")</f>
        <v>4</v>
      </c>
      <c r="Y12" s="103">
        <f>GETPIVOTDATA(" d"&amp;Y6,pivot!$A$7,"form","fiiitt","indicator_id","iit_4th")</f>
        <v>4</v>
      </c>
      <c r="Z12" s="103">
        <f>GETPIVOTDATA(" d"&amp;Z6,pivot!$A$7,"form","fiiitt","indicator_id","iit_4th")</f>
        <v>4</v>
      </c>
      <c r="AA12" s="103">
        <f>GETPIVOTDATA(" d"&amp;AA6,pivot!$A$7,"form","fiiitt","indicator_id","iit_4th")</f>
        <v>4</v>
      </c>
      <c r="AB12" s="103">
        <f>GETPIVOTDATA(" d"&amp;AB6,pivot!$A$7,"form","fiiitt","indicator_id","iit_4th")</f>
        <v>4</v>
      </c>
      <c r="AC12" s="103">
        <f>GETPIVOTDATA(" d"&amp;AC6,pivot!$A$7,"form","fiiitt","indicator_id","iit_4th")</f>
        <v>4</v>
      </c>
      <c r="AD12" s="103">
        <f>GETPIVOTDATA(" d"&amp;AD6,pivot!$A$7,"form","fiiitt","indicator_id","iit_4th")</f>
        <v>4</v>
      </c>
      <c r="AE12" s="103">
        <f>GETPIVOTDATA(" d"&amp;AE6,pivot!$A$7,"form","fiiitt","indicator_id","iit_4th")</f>
        <v>4</v>
      </c>
      <c r="AF12" s="103">
        <f>GETPIVOTDATA(" d"&amp;AF6,pivot!$A$7,"form","fiiitt","indicator_id","iit_4th")</f>
        <v>4</v>
      </c>
      <c r="AG12" s="103">
        <f>GETPIVOTDATA(" d"&amp;AG6,pivot!$A$7,"form","fiiitt","indicator_id","iit_4th")</f>
        <v>4</v>
      </c>
      <c r="AH12" s="103">
        <f>GETPIVOTDATA(" d"&amp;AH6,pivot!$A$7,"form","fiiitt","indicator_id","iit_4th")</f>
        <v>3</v>
      </c>
      <c r="AI12" s="98">
        <f t="shared" ca="1" si="0"/>
        <v>3</v>
      </c>
      <c r="AJ12" s="99">
        <f>GETPIVOTDATA(" total",pivot!$A$7,"form","fiiitt","indicator_id","to_fiiit_"&amp;C12)</f>
        <v>0</v>
      </c>
      <c r="AK12" s="99">
        <f>GETPIVOTDATA(" total",pivot!$A$7,"form","fiiitt","indicator_id","died_fiiit_"&amp;C12)</f>
        <v>0</v>
      </c>
    </row>
    <row r="13" spans="1:37" s="13" customFormat="1" ht="25.5" customHeight="1" thickBot="1">
      <c r="A13" s="33">
        <v>8</v>
      </c>
      <c r="B13" s="204"/>
      <c r="C13" s="163" t="s">
        <v>29</v>
      </c>
      <c r="D13" s="164"/>
      <c r="E13" s="164"/>
      <c r="F13" s="164"/>
      <c r="G13" s="184"/>
      <c r="H13" s="101">
        <f>GETPIVOTDATA(" d5",pivot!$A$7,"form","fiiitt","indicator_id","iit_5th")</f>
        <v>3</v>
      </c>
      <c r="I13" s="102">
        <f>GETPIVOTDATA(" d"&amp;I6,pivot!$A$7,"form","fiiitt","indicator_id","iit_5th")</f>
        <v>3</v>
      </c>
      <c r="J13" s="102">
        <f>GETPIVOTDATA(" d"&amp;J6,pivot!$A$7,"form","fiiitt","indicator_id","iit_5th")</f>
        <v>3</v>
      </c>
      <c r="K13" s="102">
        <f>GETPIVOTDATA(" d"&amp;K6,pivot!$A$7,"form","fiiitt","indicator_id","iit_5th")</f>
        <v>3</v>
      </c>
      <c r="L13" s="102">
        <f>GETPIVOTDATA(" d"&amp;L6,pivot!$A$7,"form","fiiitt","indicator_id","iit_5th")</f>
        <v>3</v>
      </c>
      <c r="M13" s="102">
        <f>GETPIVOTDATA(" d"&amp;M6,pivot!$A$7,"form","fiiitt","indicator_id","iit_5th")</f>
        <v>3</v>
      </c>
      <c r="N13" s="102">
        <f>GETPIVOTDATA(" d"&amp;N6,pivot!$A$7,"form","fiiitt","indicator_id","iit_5th")</f>
        <v>3</v>
      </c>
      <c r="O13" s="102">
        <f>GETPIVOTDATA(" d"&amp;O6,pivot!$A$7,"form","fiiitt","indicator_id","iit_5th")</f>
        <v>3</v>
      </c>
      <c r="P13" s="102">
        <f>GETPIVOTDATA(" d"&amp;P6,pivot!$A$7,"form","fiiitt","indicator_id","iit_5th")</f>
        <v>3</v>
      </c>
      <c r="Q13" s="102">
        <f>GETPIVOTDATA(" d"&amp;Q6,pivot!$A$7,"form","fiiitt","indicator_id","iit_5th")</f>
        <v>3</v>
      </c>
      <c r="R13" s="102">
        <f>GETPIVOTDATA(" d"&amp;R6,pivot!$A$7,"form","fiiitt","indicator_id","iit_5th")</f>
        <v>3</v>
      </c>
      <c r="S13" s="102">
        <f>GETPIVOTDATA(" d"&amp;S6,pivot!$A$7,"form","fiiitt","indicator_id","iit_5th")</f>
        <v>3</v>
      </c>
      <c r="T13" s="102">
        <f>GETPIVOTDATA(" d"&amp;T6,pivot!$A$7,"form","fiiitt","indicator_id","iit_5th")</f>
        <v>3</v>
      </c>
      <c r="U13" s="102">
        <f>GETPIVOTDATA(" d"&amp;U6,pivot!$A$7,"form","fiiitt","indicator_id","iit_5th")</f>
        <v>3</v>
      </c>
      <c r="V13" s="102">
        <f>GETPIVOTDATA(" d"&amp;V6,pivot!$A$7,"form","fiiitt","indicator_id","iit_5th")</f>
        <v>3</v>
      </c>
      <c r="W13" s="102">
        <f>GETPIVOTDATA(" d"&amp;W6,pivot!$A$7,"form","fiiitt","indicator_id","iit_5th")</f>
        <v>3</v>
      </c>
      <c r="X13" s="102">
        <f>GETPIVOTDATA(" d"&amp;X6,pivot!$A$7,"form","fiiitt","indicator_id","iit_5th")</f>
        <v>3</v>
      </c>
      <c r="Y13" s="102">
        <f>GETPIVOTDATA(" d"&amp;Y6,pivot!$A$7,"form","fiiitt","indicator_id","iit_5th")</f>
        <v>3</v>
      </c>
      <c r="Z13" s="102">
        <f>GETPIVOTDATA(" d"&amp;Z6,pivot!$A$7,"form","fiiitt","indicator_id","iit_5th")</f>
        <v>3</v>
      </c>
      <c r="AA13" s="102">
        <f>GETPIVOTDATA(" d"&amp;AA6,pivot!$A$7,"form","fiiitt","indicator_id","iit_5th")</f>
        <v>3</v>
      </c>
      <c r="AB13" s="102">
        <f>GETPIVOTDATA(" d"&amp;AB6,pivot!$A$7,"form","fiiitt","indicator_id","iit_5th")</f>
        <v>3</v>
      </c>
      <c r="AC13" s="102">
        <f>GETPIVOTDATA(" d"&amp;AC6,pivot!$A$7,"form","fiiitt","indicator_id","iit_5th")</f>
        <v>3</v>
      </c>
      <c r="AD13" s="102">
        <f>GETPIVOTDATA(" d"&amp;AD6,pivot!$A$7,"form","fiiitt","indicator_id","iit_5th")</f>
        <v>3</v>
      </c>
      <c r="AE13" s="102">
        <f>GETPIVOTDATA(" d"&amp;AE6,pivot!$A$7,"form","fiiitt","indicator_id","iit_5th")</f>
        <v>3</v>
      </c>
      <c r="AF13" s="102">
        <f>GETPIVOTDATA(" d"&amp;AF6,pivot!$A$7,"form","fiiitt","indicator_id","iit_5th")</f>
        <v>3</v>
      </c>
      <c r="AG13" s="102">
        <f>GETPIVOTDATA(" d"&amp;AG6,pivot!$A$7,"form","fiiitt","indicator_id","iit_5th")</f>
        <v>3</v>
      </c>
      <c r="AH13" s="102">
        <f>GETPIVOTDATA(" d"&amp;AH6,pivot!$A$7,"form","fiiitt","indicator_id","iit_5th")</f>
        <v>3</v>
      </c>
      <c r="AI13" s="98">
        <f t="shared" ca="1" si="0"/>
        <v>3</v>
      </c>
      <c r="AJ13" s="99">
        <f>GETPIVOTDATA(" total",pivot!$A$7,"form","fiiitt","indicator_id","to_fiiit_"&amp;C13)</f>
        <v>0</v>
      </c>
      <c r="AK13" s="99">
        <f>GETPIVOTDATA(" total",pivot!$A$7,"form","fiiitt","indicator_id","died_fiiit_"&amp;C13)</f>
        <v>0</v>
      </c>
    </row>
    <row r="14" spans="1:37" s="13" customFormat="1" ht="25.5" customHeight="1" thickBot="1">
      <c r="A14" s="33">
        <v>9</v>
      </c>
      <c r="B14" s="204"/>
      <c r="C14" s="163" t="s">
        <v>30</v>
      </c>
      <c r="D14" s="164"/>
      <c r="E14" s="164"/>
      <c r="F14" s="164"/>
      <c r="G14" s="164"/>
      <c r="H14" s="184"/>
      <c r="I14" s="101">
        <f>GETPIVOTDATA(" d6",pivot!$A$7,"form","fiiitt","indicator_id","iit_6th")</f>
        <v>1</v>
      </c>
      <c r="J14" s="102">
        <f>GETPIVOTDATA(" d"&amp;J6,pivot!$A$7,"form","fiiitt","indicator_id","iit_6th")</f>
        <v>1</v>
      </c>
      <c r="K14" s="102">
        <f>GETPIVOTDATA(" d"&amp;K6,pivot!$A$7,"form","fiiitt","indicator_id","iit_6th")</f>
        <v>1</v>
      </c>
      <c r="L14" s="102">
        <f>GETPIVOTDATA(" d"&amp;L6,pivot!$A$7,"form","fiiitt","indicator_id","iit_6th")</f>
        <v>1</v>
      </c>
      <c r="M14" s="102">
        <f>GETPIVOTDATA(" d"&amp;M6,pivot!$A$7,"form","fiiitt","indicator_id","iit_6th")</f>
        <v>1</v>
      </c>
      <c r="N14" s="102">
        <f>GETPIVOTDATA(" d"&amp;N6,pivot!$A$7,"form","fiiitt","indicator_id","iit_6th")</f>
        <v>1</v>
      </c>
      <c r="O14" s="102">
        <f>GETPIVOTDATA(" d"&amp;O6,pivot!$A$7,"form","fiiitt","indicator_id","iit_6th")</f>
        <v>1</v>
      </c>
      <c r="P14" s="102">
        <f>GETPIVOTDATA(" d"&amp;P6,pivot!$A$7,"form","fiiitt","indicator_id","iit_6th")</f>
        <v>1</v>
      </c>
      <c r="Q14" s="102">
        <f>GETPIVOTDATA(" d"&amp;Q6,pivot!$A$7,"form","fiiitt","indicator_id","iit_6th")</f>
        <v>1</v>
      </c>
      <c r="R14" s="102">
        <f>GETPIVOTDATA(" d"&amp;R6,pivot!$A$7,"form","fiiitt","indicator_id","iit_6th")</f>
        <v>1</v>
      </c>
      <c r="S14" s="102">
        <f>GETPIVOTDATA(" d"&amp;S6,pivot!$A$7,"form","fiiitt","indicator_id","iit_6th")</f>
        <v>1</v>
      </c>
      <c r="T14" s="102">
        <f>GETPIVOTDATA(" d"&amp;T6,pivot!$A$7,"form","fiiitt","indicator_id","iit_6th")</f>
        <v>1</v>
      </c>
      <c r="U14" s="102">
        <f>GETPIVOTDATA(" d"&amp;U6,pivot!$A$7,"form","fiiitt","indicator_id","iit_6th")</f>
        <v>1</v>
      </c>
      <c r="V14" s="102">
        <f>GETPIVOTDATA(" d"&amp;V6,pivot!$A$7,"form","fiiitt","indicator_id","iit_6th")</f>
        <v>1</v>
      </c>
      <c r="W14" s="102">
        <f>GETPIVOTDATA(" d"&amp;W6,pivot!$A$7,"form","fiiitt","indicator_id","iit_6th")</f>
        <v>1</v>
      </c>
      <c r="X14" s="102">
        <f>GETPIVOTDATA(" d"&amp;X6,pivot!$A$7,"form","fiiitt","indicator_id","iit_6th")</f>
        <v>1</v>
      </c>
      <c r="Y14" s="102">
        <f>GETPIVOTDATA(" d"&amp;Y6,pivot!$A$7,"form","fiiitt","indicator_id","iit_6th")</f>
        <v>1</v>
      </c>
      <c r="Z14" s="102">
        <f>GETPIVOTDATA(" d"&amp;Z6,pivot!$A$7,"form","fiiitt","indicator_id","iit_6th")</f>
        <v>1</v>
      </c>
      <c r="AA14" s="102">
        <f>GETPIVOTDATA(" d"&amp;AA6,pivot!$A$7,"form","fiiitt","indicator_id","iit_6th")</f>
        <v>1</v>
      </c>
      <c r="AB14" s="102">
        <f>GETPIVOTDATA(" d"&amp;AB6,pivot!$A$7,"form","fiiitt","indicator_id","iit_6th")</f>
        <v>1</v>
      </c>
      <c r="AC14" s="102">
        <f>GETPIVOTDATA(" d"&amp;AC6,pivot!$A$7,"form","fiiitt","indicator_id","iit_6th")</f>
        <v>1</v>
      </c>
      <c r="AD14" s="102">
        <f>GETPIVOTDATA(" d"&amp;AD6,pivot!$A$7,"form","fiiitt","indicator_id","iit_6th")</f>
        <v>1</v>
      </c>
      <c r="AE14" s="102">
        <f>GETPIVOTDATA(" d"&amp;AE6,pivot!$A$7,"form","fiiitt","indicator_id","iit_6th")</f>
        <v>1</v>
      </c>
      <c r="AF14" s="102">
        <f>GETPIVOTDATA(" d"&amp;AF6,pivot!$A$7,"form","fiiitt","indicator_id","iit_6th")</f>
        <v>1</v>
      </c>
      <c r="AG14" s="102">
        <f>GETPIVOTDATA(" d"&amp;AG6,pivot!$A$7,"form","fiiitt","indicator_id","iit_6th")</f>
        <v>1</v>
      </c>
      <c r="AH14" s="102">
        <f>GETPIVOTDATA(" d"&amp;AH6,pivot!$A$7,"form","fiiitt","indicator_id","iit_6th")</f>
        <v>1</v>
      </c>
      <c r="AI14" s="98">
        <f t="shared" ca="1" si="0"/>
        <v>1</v>
      </c>
      <c r="AJ14" s="99">
        <f>GETPIVOTDATA(" total",pivot!$A$7,"form","fiiitt","indicator_id","to_fiiit_"&amp;C14)</f>
        <v>1</v>
      </c>
      <c r="AK14" s="99">
        <f>GETPIVOTDATA(" total",pivot!$A$7,"form","fiiitt","indicator_id","died_fiiit_"&amp;C14)</f>
        <v>0</v>
      </c>
    </row>
    <row r="15" spans="1:37" s="13" customFormat="1" ht="25.5" customHeight="1" thickBot="1">
      <c r="A15" s="33">
        <v>10</v>
      </c>
      <c r="B15" s="204"/>
      <c r="C15" s="163" t="s">
        <v>31</v>
      </c>
      <c r="D15" s="164"/>
      <c r="E15" s="164"/>
      <c r="F15" s="164"/>
      <c r="G15" s="164"/>
      <c r="H15" s="164"/>
      <c r="I15" s="184"/>
      <c r="J15" s="101">
        <f>GETPIVOTDATA(" d7",pivot!$A$7,"form","fiiitt","indicator_id","iit_7th")</f>
        <v>16</v>
      </c>
      <c r="K15" s="102">
        <f>GETPIVOTDATA(" d"&amp;K6,pivot!$A$7,"form","fiiitt","indicator_id","iit_7th")</f>
        <v>9</v>
      </c>
      <c r="L15" s="102">
        <f>GETPIVOTDATA(" d"&amp;L6,pivot!$A$7,"form","fiiitt","indicator_id","iit_7th")</f>
        <v>9</v>
      </c>
      <c r="M15" s="102">
        <f>GETPIVOTDATA(" d"&amp;M6,pivot!$A$7,"form","fiiitt","indicator_id","iit_7th")</f>
        <v>8</v>
      </c>
      <c r="N15" s="102">
        <f>GETPIVOTDATA(" d"&amp;N6,pivot!$A$7,"form","fiiitt","indicator_id","iit_7th")</f>
        <v>7</v>
      </c>
      <c r="O15" s="102">
        <f>GETPIVOTDATA(" d"&amp;O6,pivot!$A$7,"form","fiiitt","indicator_id","iit_7th")</f>
        <v>7</v>
      </c>
      <c r="P15" s="102">
        <f>GETPIVOTDATA(" d"&amp;P6,pivot!$A$7,"form","fiiitt","indicator_id","iit_7th")</f>
        <v>7</v>
      </c>
      <c r="Q15" s="102">
        <f>GETPIVOTDATA(" d"&amp;Q6,pivot!$A$7,"form","fiiitt","indicator_id","iit_7th")</f>
        <v>7</v>
      </c>
      <c r="R15" s="102">
        <f>GETPIVOTDATA(" d"&amp;R6,pivot!$A$7,"form","fiiitt","indicator_id","iit_7th")</f>
        <v>7</v>
      </c>
      <c r="S15" s="102">
        <f>GETPIVOTDATA(" d"&amp;S6,pivot!$A$7,"form","fiiitt","indicator_id","iit_7th")</f>
        <v>7</v>
      </c>
      <c r="T15" s="102">
        <f>GETPIVOTDATA(" d"&amp;T6,pivot!$A$7,"form","fiiitt","indicator_id","iit_7th")</f>
        <v>7</v>
      </c>
      <c r="U15" s="102">
        <f>GETPIVOTDATA(" d"&amp;U6,pivot!$A$7,"form","fiiitt","indicator_id","iit_7th")</f>
        <v>7</v>
      </c>
      <c r="V15" s="102">
        <f>GETPIVOTDATA(" d"&amp;V6,pivot!$A$7,"form","fiiitt","indicator_id","iit_7th")</f>
        <v>7</v>
      </c>
      <c r="W15" s="102">
        <f>GETPIVOTDATA(" d"&amp;W6,pivot!$A$7,"form","fiiitt","indicator_id","iit_7th")</f>
        <v>7</v>
      </c>
      <c r="X15" s="102">
        <f>GETPIVOTDATA(" d"&amp;X6,pivot!$A$7,"form","fiiitt","indicator_id","iit_7th")</f>
        <v>7</v>
      </c>
      <c r="Y15" s="102">
        <f>GETPIVOTDATA(" d"&amp;Y6,pivot!$A$7,"form","fiiitt","indicator_id","iit_7th")</f>
        <v>7</v>
      </c>
      <c r="Z15" s="102">
        <f>GETPIVOTDATA(" d"&amp;Z6,pivot!$A$7,"form","fiiitt","indicator_id","iit_7th")</f>
        <v>7</v>
      </c>
      <c r="AA15" s="102">
        <f>GETPIVOTDATA(" d"&amp;AA6,pivot!$A$7,"form","fiiitt","indicator_id","iit_7th")</f>
        <v>7</v>
      </c>
      <c r="AB15" s="102">
        <f>GETPIVOTDATA(" d"&amp;AB6,pivot!$A$7,"form","fiiitt","indicator_id","iit_7th")</f>
        <v>7</v>
      </c>
      <c r="AC15" s="102">
        <f>GETPIVOTDATA(" d"&amp;AC6,pivot!$A$7,"form","fiiitt","indicator_id","iit_7th")</f>
        <v>7</v>
      </c>
      <c r="AD15" s="102">
        <f>GETPIVOTDATA(" d"&amp;AD6,pivot!$A$7,"form","fiiitt","indicator_id","iit_7th")</f>
        <v>7</v>
      </c>
      <c r="AE15" s="102">
        <f>GETPIVOTDATA(" d"&amp;AE6,pivot!$A$7,"form","fiiitt","indicator_id","iit_7th")</f>
        <v>7</v>
      </c>
      <c r="AF15" s="102">
        <f>GETPIVOTDATA(" d"&amp;AF6,pivot!$A$7,"form","fiiitt","indicator_id","iit_7th")</f>
        <v>7</v>
      </c>
      <c r="AG15" s="102">
        <f>GETPIVOTDATA(" d"&amp;AG6,pivot!$A$7,"form","fiiitt","indicator_id","iit_7th")</f>
        <v>6</v>
      </c>
      <c r="AH15" s="102">
        <f>GETPIVOTDATA(" d"&amp;AH6,pivot!$A$7,"form","fiiitt","indicator_id","iit_7th")</f>
        <v>6</v>
      </c>
      <c r="AI15" s="98">
        <f t="shared" ca="1" si="0"/>
        <v>6</v>
      </c>
      <c r="AJ15" s="99">
        <f>GETPIVOTDATA(" total",pivot!$A$7,"form","fiiitt","indicator_id","to_fiiit_"&amp;C15)</f>
        <v>0</v>
      </c>
      <c r="AK15" s="99">
        <f>GETPIVOTDATA(" total",pivot!$A$7,"form","fiiitt","indicator_id","died_fiiit_"&amp;C15)</f>
        <v>0</v>
      </c>
    </row>
    <row r="16" spans="1:37" s="13" customFormat="1" ht="25.5" customHeight="1" thickBot="1">
      <c r="A16" s="33">
        <v>11</v>
      </c>
      <c r="B16" s="204"/>
      <c r="C16" s="163" t="s">
        <v>32</v>
      </c>
      <c r="D16" s="164"/>
      <c r="E16" s="164"/>
      <c r="F16" s="164"/>
      <c r="G16" s="164"/>
      <c r="H16" s="164"/>
      <c r="I16" s="164"/>
      <c r="J16" s="184"/>
      <c r="K16" s="101">
        <f>GETPIVOTDATA(" d8",pivot!$A$7,"form","fiiitt","indicator_id","iit_8th")</f>
        <v>7</v>
      </c>
      <c r="L16" s="102">
        <f>GETPIVOTDATA(" d"&amp;L6,pivot!$A$7,"form","fiiitt","indicator_id","iit_8th")</f>
        <v>4</v>
      </c>
      <c r="M16" s="102">
        <f>GETPIVOTDATA(" d"&amp;M6,pivot!$A$7,"form","fiiitt","indicator_id","iit_8th")</f>
        <v>4</v>
      </c>
      <c r="N16" s="102">
        <f>GETPIVOTDATA(" d"&amp;N6,pivot!$A$7,"form","fiiitt","indicator_id","iit_8th")</f>
        <v>4</v>
      </c>
      <c r="O16" s="102">
        <f>GETPIVOTDATA(" d"&amp;O6,pivot!$A$7,"form","fiiitt","indicator_id","iit_8th")</f>
        <v>4</v>
      </c>
      <c r="P16" s="102">
        <f>GETPIVOTDATA(" d"&amp;P6,pivot!$A$7,"form","fiiitt","indicator_id","iit_8th")</f>
        <v>4</v>
      </c>
      <c r="Q16" s="102">
        <f>GETPIVOTDATA(" d"&amp;Q6,pivot!$A$7,"form","fiiitt","indicator_id","iit_8th")</f>
        <v>4</v>
      </c>
      <c r="R16" s="102">
        <f>GETPIVOTDATA(" d"&amp;R6,pivot!$A$7,"form","fiiitt","indicator_id","iit_8th")</f>
        <v>4</v>
      </c>
      <c r="S16" s="102">
        <f>GETPIVOTDATA(" d"&amp;S6,pivot!$A$7,"form","fiiitt","indicator_id","iit_8th")</f>
        <v>4</v>
      </c>
      <c r="T16" s="102">
        <f>GETPIVOTDATA(" d"&amp;T6,pivot!$A$7,"form","fiiitt","indicator_id","iit_8th")</f>
        <v>4</v>
      </c>
      <c r="U16" s="102">
        <f>GETPIVOTDATA(" d"&amp;U6,pivot!$A$7,"form","fiiitt","indicator_id","iit_8th")</f>
        <v>4</v>
      </c>
      <c r="V16" s="102">
        <f>GETPIVOTDATA(" d"&amp;V6,pivot!$A$7,"form","fiiitt","indicator_id","iit_8th")</f>
        <v>4</v>
      </c>
      <c r="W16" s="102">
        <f>GETPIVOTDATA(" d"&amp;W6,pivot!$A$7,"form","fiiitt","indicator_id","iit_8th")</f>
        <v>3</v>
      </c>
      <c r="X16" s="102">
        <f>GETPIVOTDATA(" d"&amp;X6,pivot!$A$7,"form","fiiitt","indicator_id","iit_8th")</f>
        <v>3</v>
      </c>
      <c r="Y16" s="102">
        <f>GETPIVOTDATA(" d"&amp;Y6,pivot!$A$7,"form","fiiitt","indicator_id","iit_8th")</f>
        <v>3</v>
      </c>
      <c r="Z16" s="102">
        <f>GETPIVOTDATA(" d"&amp;Z6,pivot!$A$7,"form","fiiitt","indicator_id","iit_8th")</f>
        <v>3</v>
      </c>
      <c r="AA16" s="102">
        <f>GETPIVOTDATA(" d"&amp;AA6,pivot!$A$7,"form","fiiitt","indicator_id","iit_8th")</f>
        <v>3</v>
      </c>
      <c r="AB16" s="102">
        <f>GETPIVOTDATA(" d"&amp;AB6,pivot!$A$7,"form","fiiitt","indicator_id","iit_8th")</f>
        <v>3</v>
      </c>
      <c r="AC16" s="102">
        <f>GETPIVOTDATA(" d"&amp;AC6,pivot!$A$7,"form","fiiitt","indicator_id","iit_8th")</f>
        <v>3</v>
      </c>
      <c r="AD16" s="102">
        <f>GETPIVOTDATA(" d"&amp;AD6,pivot!$A$7,"form","fiiitt","indicator_id","iit_8th")</f>
        <v>3</v>
      </c>
      <c r="AE16" s="102">
        <f>GETPIVOTDATA(" d"&amp;AE6,pivot!$A$7,"form","fiiitt","indicator_id","iit_8th")</f>
        <v>3</v>
      </c>
      <c r="AF16" s="102">
        <f>GETPIVOTDATA(" d"&amp;AF6,pivot!$A$7,"form","fiiitt","indicator_id","iit_8th")</f>
        <v>3</v>
      </c>
      <c r="AG16" s="102">
        <f>GETPIVOTDATA(" d"&amp;AG6,pivot!$A$7,"form","fiiitt","indicator_id","iit_8th")</f>
        <v>3</v>
      </c>
      <c r="AH16" s="102">
        <f>GETPIVOTDATA(" d"&amp;AH6,pivot!$A$7,"form","fiiitt","indicator_id","iit_8th")</f>
        <v>2</v>
      </c>
      <c r="AI16" s="98">
        <f t="shared" ca="1" si="0"/>
        <v>2</v>
      </c>
      <c r="AJ16" s="99">
        <f>GETPIVOTDATA(" total",pivot!$A$7,"form","fiiitt","indicator_id","to_fiiit_"&amp;C16)</f>
        <v>0</v>
      </c>
      <c r="AK16" s="99">
        <f>GETPIVOTDATA(" total",pivot!$A$7,"form","fiiitt","indicator_id","died_fiiit_"&amp;C16)</f>
        <v>0</v>
      </c>
    </row>
    <row r="17" spans="1:37" s="13" customFormat="1" ht="25.5" customHeight="1" thickBot="1">
      <c r="A17" s="33">
        <v>12</v>
      </c>
      <c r="B17" s="204"/>
      <c r="C17" s="163" t="s">
        <v>33</v>
      </c>
      <c r="D17" s="164"/>
      <c r="E17" s="164"/>
      <c r="F17" s="164"/>
      <c r="G17" s="164"/>
      <c r="H17" s="164"/>
      <c r="I17" s="164"/>
      <c r="J17" s="164"/>
      <c r="K17" s="184"/>
      <c r="L17" s="101">
        <f>GETPIVOTDATA(" d9",pivot!$A$7,"form","fiiitt","indicator_id","iit_9th")</f>
        <v>11</v>
      </c>
      <c r="M17" s="102">
        <f>GETPIVOTDATA(" d"&amp;M6,pivot!$A$7,"form","fiiitt","indicator_id","iit_9th")</f>
        <v>9</v>
      </c>
      <c r="N17" s="102">
        <f>GETPIVOTDATA(" d"&amp;N6,pivot!$A$7,"form","fiiitt","indicator_id","iit_9th")</f>
        <v>9</v>
      </c>
      <c r="O17" s="102">
        <f>GETPIVOTDATA(" d"&amp;O6,pivot!$A$7,"form","fiiitt","indicator_id","iit_9th")</f>
        <v>9</v>
      </c>
      <c r="P17" s="102">
        <f>GETPIVOTDATA(" d"&amp;P6,pivot!$A$7,"form","fiiitt","indicator_id","iit_9th")</f>
        <v>8</v>
      </c>
      <c r="Q17" s="102">
        <f>GETPIVOTDATA(" d"&amp;Q6,pivot!$A$7,"form","fiiitt","indicator_id","iit_9th")</f>
        <v>6</v>
      </c>
      <c r="R17" s="102">
        <f>GETPIVOTDATA(" d"&amp;R6,pivot!$A$7,"form","fiiitt","indicator_id","iit_9th")</f>
        <v>6</v>
      </c>
      <c r="S17" s="102">
        <f>GETPIVOTDATA(" d"&amp;S6,pivot!$A$7,"form","fiiitt","indicator_id","iit_9th")</f>
        <v>6</v>
      </c>
      <c r="T17" s="102">
        <f>GETPIVOTDATA(" d"&amp;T6,pivot!$A$7,"form","fiiitt","indicator_id","iit_9th")</f>
        <v>6</v>
      </c>
      <c r="U17" s="102">
        <f>GETPIVOTDATA(" d"&amp;U6,pivot!$A$7,"form","fiiitt","indicator_id","iit_9th")</f>
        <v>6</v>
      </c>
      <c r="V17" s="102">
        <f>GETPIVOTDATA(" d"&amp;V6,pivot!$A$7,"form","fiiitt","indicator_id","iit_9th")</f>
        <v>6</v>
      </c>
      <c r="W17" s="102">
        <f>GETPIVOTDATA(" d"&amp;W6,pivot!$A$7,"form","fiiitt","indicator_id","iit_9th")</f>
        <v>6</v>
      </c>
      <c r="X17" s="102">
        <f>GETPIVOTDATA(" d"&amp;X6,pivot!$A$7,"form","fiiitt","indicator_id","iit_9th")</f>
        <v>5</v>
      </c>
      <c r="Y17" s="102">
        <f>GETPIVOTDATA(" d"&amp;Y6,pivot!$A$7,"form","fiiitt","indicator_id","iit_9th")</f>
        <v>5</v>
      </c>
      <c r="Z17" s="102">
        <f>GETPIVOTDATA(" d"&amp;Z6,pivot!$A$7,"form","fiiitt","indicator_id","iit_9th")</f>
        <v>5</v>
      </c>
      <c r="AA17" s="102">
        <f>GETPIVOTDATA(" d"&amp;AA6,pivot!$A$7,"form","fiiitt","indicator_id","iit_9th")</f>
        <v>5</v>
      </c>
      <c r="AB17" s="102">
        <f>GETPIVOTDATA(" d"&amp;AB6,pivot!$A$7,"form","fiiitt","indicator_id","iit_9th")</f>
        <v>5</v>
      </c>
      <c r="AC17" s="102">
        <f>GETPIVOTDATA(" d"&amp;AC6,pivot!$A$7,"form","fiiitt","indicator_id","iit_9th")</f>
        <v>5</v>
      </c>
      <c r="AD17" s="102">
        <f>GETPIVOTDATA(" d"&amp;AD6,pivot!$A$7,"form","fiiitt","indicator_id","iit_9th")</f>
        <v>5</v>
      </c>
      <c r="AE17" s="102">
        <f>GETPIVOTDATA(" d"&amp;AE6,pivot!$A$7,"form","fiiitt","indicator_id","iit_9th")</f>
        <v>5</v>
      </c>
      <c r="AF17" s="102">
        <f>GETPIVOTDATA(" d"&amp;AF6,pivot!$A$7,"form","fiiitt","indicator_id","iit_9th")</f>
        <v>5</v>
      </c>
      <c r="AG17" s="102">
        <f>GETPIVOTDATA(" d"&amp;AG6,pivot!$A$7,"form","fiiitt","indicator_id","iit_9th")</f>
        <v>1</v>
      </c>
      <c r="AH17" s="102">
        <f>GETPIVOTDATA(" d"&amp;AH6,pivot!$A$7,"form","fiiitt","indicator_id","iit_9th")</f>
        <v>1</v>
      </c>
      <c r="AI17" s="98">
        <f t="shared" ca="1" si="0"/>
        <v>1</v>
      </c>
      <c r="AJ17" s="99">
        <f>GETPIVOTDATA(" total",pivot!$A$7,"form","fiiitt","indicator_id","to_fiiit_"&amp;C17)</f>
        <v>0</v>
      </c>
      <c r="AK17" s="99">
        <f>GETPIVOTDATA(" total",pivot!$A$7,"form","fiiitt","indicator_id","died_fiiit_"&amp;C17)</f>
        <v>0</v>
      </c>
    </row>
    <row r="18" spans="1:37" s="13" customFormat="1" ht="25.5" customHeight="1" thickBot="1">
      <c r="A18" s="33">
        <v>13</v>
      </c>
      <c r="B18" s="204"/>
      <c r="C18" s="163" t="s">
        <v>34</v>
      </c>
      <c r="D18" s="164"/>
      <c r="E18" s="164"/>
      <c r="F18" s="164"/>
      <c r="G18" s="164"/>
      <c r="H18" s="164"/>
      <c r="I18" s="164"/>
      <c r="J18" s="164"/>
      <c r="K18" s="164"/>
      <c r="L18" s="184"/>
      <c r="M18" s="101">
        <f>GETPIVOTDATA(" d"&amp;M6,pivot!$A$7,"form","fiiitt","indicator_id","iit_10th")</f>
        <v>10</v>
      </c>
      <c r="N18" s="102">
        <f>GETPIVOTDATA(" d"&amp;N6,pivot!$A$7,"form","fiiitt","indicator_id","iit_10th")</f>
        <v>9</v>
      </c>
      <c r="O18" s="102">
        <f>GETPIVOTDATA(" d"&amp;O6,pivot!$A$7,"form","fiiitt","indicator_id","iit_10th")</f>
        <v>9</v>
      </c>
      <c r="P18" s="102">
        <f>GETPIVOTDATA(" d"&amp;P6,pivot!$A$7,"form","fiiitt","indicator_id","iit_10th")</f>
        <v>8</v>
      </c>
      <c r="Q18" s="102">
        <f>GETPIVOTDATA(" d"&amp;Q6,pivot!$A$7,"form","fiiitt","indicator_id","iit_10th")</f>
        <v>8</v>
      </c>
      <c r="R18" s="102">
        <f>GETPIVOTDATA(" d"&amp;R6,pivot!$A$7,"form","fiiitt","indicator_id","iit_10th")</f>
        <v>8</v>
      </c>
      <c r="S18" s="102">
        <f>GETPIVOTDATA(" d"&amp;S6,pivot!$A$7,"form","fiiitt","indicator_id","iit_10th")</f>
        <v>8</v>
      </c>
      <c r="T18" s="102">
        <f>GETPIVOTDATA(" d"&amp;T6,pivot!$A$7,"form","fiiitt","indicator_id","iit_10th")</f>
        <v>8</v>
      </c>
      <c r="U18" s="102">
        <f>GETPIVOTDATA(" d"&amp;U6,pivot!$A$7,"form","fiiitt","indicator_id","iit_10th")</f>
        <v>7</v>
      </c>
      <c r="V18" s="102">
        <f>GETPIVOTDATA(" d"&amp;V6,pivot!$A$7,"form","fiiitt","indicator_id","iit_10th")</f>
        <v>6</v>
      </c>
      <c r="W18" s="102">
        <f>GETPIVOTDATA(" d"&amp;W6,pivot!$A$7,"form","fiiitt","indicator_id","iit_10th")</f>
        <v>4</v>
      </c>
      <c r="X18" s="102">
        <f>GETPIVOTDATA(" d"&amp;X6,pivot!$A$7,"form","fiiitt","indicator_id","iit_10th")</f>
        <v>3</v>
      </c>
      <c r="Y18" s="102">
        <f>GETPIVOTDATA(" d"&amp;Y6,pivot!$A$7,"form","fiiitt","indicator_id","iit_10th")</f>
        <v>3</v>
      </c>
      <c r="Z18" s="102">
        <f>GETPIVOTDATA(" d"&amp;Z6,pivot!$A$7,"form","fiiitt","indicator_id","iit_10th")</f>
        <v>3</v>
      </c>
      <c r="AA18" s="102">
        <f>GETPIVOTDATA(" d"&amp;AA6,pivot!$A$7,"form","fiiitt","indicator_id","iit_10th")</f>
        <v>3</v>
      </c>
      <c r="AB18" s="102">
        <f>GETPIVOTDATA(" d"&amp;AB6,pivot!$A$7,"form","fiiitt","indicator_id","iit_10th")</f>
        <v>3</v>
      </c>
      <c r="AC18" s="102">
        <f>GETPIVOTDATA(" d"&amp;AC6,pivot!$A$7,"form","fiiitt","indicator_id","iit_10th")</f>
        <v>3</v>
      </c>
      <c r="AD18" s="102">
        <f>GETPIVOTDATA(" d"&amp;AD6,pivot!$A$7,"form","fiiitt","indicator_id","iit_10th")</f>
        <v>3</v>
      </c>
      <c r="AE18" s="102">
        <f>GETPIVOTDATA(" d"&amp;AE6,pivot!$A$7,"form","fiiitt","indicator_id","iit_10th")</f>
        <v>3</v>
      </c>
      <c r="AF18" s="102">
        <f>GETPIVOTDATA(" d"&amp;AF6,pivot!$A$7,"form","fiiitt","indicator_id","iit_10th")</f>
        <v>3</v>
      </c>
      <c r="AG18" s="102">
        <f>GETPIVOTDATA(" d"&amp;AG6,pivot!$A$7,"form","fiiitt","indicator_id","iit_10th")</f>
        <v>3</v>
      </c>
      <c r="AH18" s="102">
        <f>GETPIVOTDATA(" d"&amp;AH6,pivot!$A$7,"form","fiiitt","indicator_id","iit_10th")</f>
        <v>3</v>
      </c>
      <c r="AI18" s="98">
        <f t="shared" ca="1" si="0"/>
        <v>3</v>
      </c>
      <c r="AJ18" s="99">
        <f>GETPIVOTDATA(" total",pivot!$A$7,"form","fiiitt","indicator_id","to_fiiit_"&amp;C18)</f>
        <v>1</v>
      </c>
      <c r="AK18" s="99">
        <f>GETPIVOTDATA(" total",pivot!$A$7,"form","fiiitt","indicator_id","died_fiiit_"&amp;C18)</f>
        <v>1</v>
      </c>
    </row>
    <row r="19" spans="1:37" s="13" customFormat="1" ht="25.5" customHeight="1" thickBot="1">
      <c r="A19" s="33">
        <v>14</v>
      </c>
      <c r="B19" s="204"/>
      <c r="C19" s="163" t="s">
        <v>35</v>
      </c>
      <c r="D19" s="164"/>
      <c r="E19" s="164"/>
      <c r="F19" s="164"/>
      <c r="G19" s="164"/>
      <c r="H19" s="164"/>
      <c r="I19" s="164"/>
      <c r="J19" s="164"/>
      <c r="K19" s="164"/>
      <c r="L19" s="164"/>
      <c r="M19" s="184"/>
      <c r="N19" s="101">
        <f>GETPIVOTDATA(" d"&amp;N$6,pivot!$A$7,"form","fiiitt","indicator_id","iit_"&amp;$C19)</f>
        <v>11</v>
      </c>
      <c r="O19" s="102">
        <f>GETPIVOTDATA(" d"&amp;O$6,pivot!$A$7,"form","fiiitt","indicator_id","iit_"&amp;$C19)</f>
        <v>7</v>
      </c>
      <c r="P19" s="102">
        <f>GETPIVOTDATA(" d"&amp;P$6,pivot!$A$7,"form","fiiitt","indicator_id","iit_"&amp;$C19)</f>
        <v>7</v>
      </c>
      <c r="Q19" s="102">
        <f>GETPIVOTDATA(" d"&amp;Q$6,pivot!$A$7,"form","fiiitt","indicator_id","iit_"&amp;$C19)</f>
        <v>6</v>
      </c>
      <c r="R19" s="102">
        <f>GETPIVOTDATA(" d"&amp;R$6,pivot!$A$7,"form","fiiitt","indicator_id","iit_"&amp;$C19)</f>
        <v>6</v>
      </c>
      <c r="S19" s="102">
        <f>GETPIVOTDATA(" d"&amp;S$6,pivot!$A$7,"form","fiiitt","indicator_id","iit_"&amp;$C19)</f>
        <v>6</v>
      </c>
      <c r="T19" s="102">
        <f>GETPIVOTDATA(" d"&amp;T$6,pivot!$A$7,"form","fiiitt","indicator_id","iit_"&amp;$C19)</f>
        <v>6</v>
      </c>
      <c r="U19" s="102">
        <f>GETPIVOTDATA(" d"&amp;U$6,pivot!$A$7,"form","fiiitt","indicator_id","iit_"&amp;$C19)</f>
        <v>6</v>
      </c>
      <c r="V19" s="102">
        <f>GETPIVOTDATA(" d"&amp;V$6,pivot!$A$7,"form","fiiitt","indicator_id","iit_"&amp;$C19)</f>
        <v>6</v>
      </c>
      <c r="W19" s="102">
        <f>GETPIVOTDATA(" d"&amp;W$6,pivot!$A$7,"form","fiiitt","indicator_id","iit_"&amp;$C19)</f>
        <v>5</v>
      </c>
      <c r="X19" s="102">
        <f>GETPIVOTDATA(" d"&amp;X$6,pivot!$A$7,"form","fiiitt","indicator_id","iit_"&amp;$C19)</f>
        <v>5</v>
      </c>
      <c r="Y19" s="102">
        <f>GETPIVOTDATA(" d"&amp;Y$6,pivot!$A$7,"form","fiiitt","indicator_id","iit_"&amp;$C19)</f>
        <v>5</v>
      </c>
      <c r="Z19" s="102">
        <f>GETPIVOTDATA(" d"&amp;Z$6,pivot!$A$7,"form","fiiitt","indicator_id","iit_"&amp;$C19)</f>
        <v>5</v>
      </c>
      <c r="AA19" s="102">
        <f>GETPIVOTDATA(" d"&amp;AA$6,pivot!$A$7,"form","fiiitt","indicator_id","iit_"&amp;$C19)</f>
        <v>5</v>
      </c>
      <c r="AB19" s="102">
        <f>GETPIVOTDATA(" d"&amp;AB$6,pivot!$A$7,"form","fiiitt","indicator_id","iit_"&amp;$C19)</f>
        <v>5</v>
      </c>
      <c r="AC19" s="102">
        <f>GETPIVOTDATA(" d"&amp;AC$6,pivot!$A$7,"form","fiiitt","indicator_id","iit_"&amp;$C19)</f>
        <v>5</v>
      </c>
      <c r="AD19" s="102">
        <f>GETPIVOTDATA(" d"&amp;AD$6,pivot!$A$7,"form","fiiitt","indicator_id","iit_"&amp;$C19)</f>
        <v>5</v>
      </c>
      <c r="AE19" s="102">
        <f>GETPIVOTDATA(" d"&amp;AE$6,pivot!$A$7,"form","fiiitt","indicator_id","iit_"&amp;$C19)</f>
        <v>5</v>
      </c>
      <c r="AF19" s="102">
        <f>GETPIVOTDATA(" d"&amp;AF$6,pivot!$A$7,"form","fiiitt","indicator_id","iit_"&amp;$C19)</f>
        <v>5</v>
      </c>
      <c r="AG19" s="102">
        <f>GETPIVOTDATA(" d"&amp;AG$6,pivot!$A$7,"form","fiiitt","indicator_id","iit_"&amp;$C19)</f>
        <v>5</v>
      </c>
      <c r="AH19" s="102">
        <f>GETPIVOTDATA(" d"&amp;AH$6,pivot!$A$7,"form","fiiitt","indicator_id","iit_"&amp;$C19)</f>
        <v>5</v>
      </c>
      <c r="AI19" s="98">
        <f t="shared" ca="1" si="0"/>
        <v>5</v>
      </c>
      <c r="AJ19" s="99">
        <f>GETPIVOTDATA(" total",pivot!$A$7,"form","fiiitt","indicator_id","to_fiiit_"&amp;C19)</f>
        <v>0</v>
      </c>
      <c r="AK19" s="99">
        <f>GETPIVOTDATA(" total",pivot!$A$7,"form","fiiitt","indicator_id","died_fiiit_"&amp;C19)</f>
        <v>0</v>
      </c>
    </row>
    <row r="20" spans="1:37" s="13" customFormat="1" ht="25.5" customHeight="1" thickBot="1">
      <c r="A20" s="33">
        <v>15</v>
      </c>
      <c r="B20" s="204"/>
      <c r="C20" s="163" t="s">
        <v>68</v>
      </c>
      <c r="D20" s="164"/>
      <c r="E20" s="164"/>
      <c r="F20" s="164"/>
      <c r="G20" s="164"/>
      <c r="H20" s="164"/>
      <c r="I20" s="164"/>
      <c r="J20" s="164"/>
      <c r="K20" s="164"/>
      <c r="L20" s="164"/>
      <c r="M20" s="164"/>
      <c r="N20" s="190"/>
      <c r="O20" s="101">
        <f>GETPIVOTDATA(" d"&amp;O$6,pivot!$A$7,"form","fiiitt","indicator_id","iit_"&amp;$C20)</f>
        <v>2</v>
      </c>
      <c r="P20" s="102">
        <f>GETPIVOTDATA(" d"&amp;P$6,pivot!$A$7,"form","fiiitt","indicator_id","iit_"&amp;$C20)</f>
        <v>2</v>
      </c>
      <c r="Q20" s="102">
        <f>GETPIVOTDATA(" d"&amp;Q$6,pivot!$A$7,"form","fiiitt","indicator_id","iit_"&amp;$C20)</f>
        <v>2</v>
      </c>
      <c r="R20" s="102">
        <f>GETPIVOTDATA(" d"&amp;R$6,pivot!$A$7,"form","fiiitt","indicator_id","iit_"&amp;$C20)</f>
        <v>2</v>
      </c>
      <c r="S20" s="102">
        <f>GETPIVOTDATA(" d"&amp;S$6,pivot!$A$7,"form","fiiitt","indicator_id","iit_"&amp;$C20)</f>
        <v>2</v>
      </c>
      <c r="T20" s="102">
        <f>GETPIVOTDATA(" d"&amp;T$6,pivot!$A$7,"form","fiiitt","indicator_id","iit_"&amp;$C20)</f>
        <v>2</v>
      </c>
      <c r="U20" s="102">
        <f>GETPIVOTDATA(" d"&amp;U$6,pivot!$A$7,"form","fiiitt","indicator_id","iit_"&amp;$C20)</f>
        <v>2</v>
      </c>
      <c r="V20" s="102">
        <f>GETPIVOTDATA(" d"&amp;V$6,pivot!$A$7,"form","fiiitt","indicator_id","iit_"&amp;$C20)</f>
        <v>2</v>
      </c>
      <c r="W20" s="102">
        <f>GETPIVOTDATA(" d"&amp;W$6,pivot!$A$7,"form","fiiitt","indicator_id","iit_"&amp;$C20)</f>
        <v>2</v>
      </c>
      <c r="X20" s="102">
        <f>GETPIVOTDATA(" d"&amp;X$6,pivot!$A$7,"form","fiiitt","indicator_id","iit_"&amp;$C20)</f>
        <v>2</v>
      </c>
      <c r="Y20" s="102">
        <f>GETPIVOTDATA(" d"&amp;Y$6,pivot!$A$7,"form","fiiitt","indicator_id","iit_"&amp;$C20)</f>
        <v>2</v>
      </c>
      <c r="Z20" s="102">
        <f>GETPIVOTDATA(" d"&amp;Z$6,pivot!$A$7,"form","fiiitt","indicator_id","iit_"&amp;$C20)</f>
        <v>2</v>
      </c>
      <c r="AA20" s="102">
        <f>GETPIVOTDATA(" d"&amp;AA$6,pivot!$A$7,"form","fiiitt","indicator_id","iit_"&amp;$C20)</f>
        <v>2</v>
      </c>
      <c r="AB20" s="102">
        <f>GETPIVOTDATA(" d"&amp;AB$6,pivot!$A$7,"form","fiiitt","indicator_id","iit_"&amp;$C20)</f>
        <v>2</v>
      </c>
      <c r="AC20" s="102">
        <f>GETPIVOTDATA(" d"&amp;AC$6,pivot!$A$7,"form","fiiitt","indicator_id","iit_"&amp;$C20)</f>
        <v>2</v>
      </c>
      <c r="AD20" s="102">
        <f>GETPIVOTDATA(" d"&amp;AD$6,pivot!$A$7,"form","fiiitt","indicator_id","iit_"&amp;$C20)</f>
        <v>2</v>
      </c>
      <c r="AE20" s="102">
        <f>GETPIVOTDATA(" d"&amp;AE$6,pivot!$A$7,"form","fiiitt","indicator_id","iit_"&amp;$C20)</f>
        <v>2</v>
      </c>
      <c r="AF20" s="102">
        <f>GETPIVOTDATA(" d"&amp;AF$6,pivot!$A$7,"form","fiiitt","indicator_id","iit_"&amp;$C20)</f>
        <v>2</v>
      </c>
      <c r="AG20" s="102">
        <f>GETPIVOTDATA(" d"&amp;AG$6,pivot!$A$7,"form","fiiitt","indicator_id","iit_"&amp;$C20)</f>
        <v>2</v>
      </c>
      <c r="AH20" s="102">
        <f>GETPIVOTDATA(" d"&amp;AH$6,pivot!$A$7,"form","fiiitt","indicator_id","iit_"&amp;$C20)</f>
        <v>2</v>
      </c>
      <c r="AI20" s="98">
        <f t="shared" ca="1" si="0"/>
        <v>2</v>
      </c>
      <c r="AJ20" s="99">
        <f>GETPIVOTDATA(" total",pivot!$A$7,"form","fiiitt","indicator_id","to_fiiit_"&amp;C20)</f>
        <v>1</v>
      </c>
      <c r="AK20" s="99">
        <f>GETPIVOTDATA(" total",pivot!$A$7,"form","fiiitt","indicator_id","died_fiiit_"&amp;C20)</f>
        <v>0</v>
      </c>
    </row>
    <row r="21" spans="1:37" s="13" customFormat="1" ht="25.5" customHeight="1" thickBot="1">
      <c r="A21" s="33">
        <v>16</v>
      </c>
      <c r="B21" s="204"/>
      <c r="C21" s="163" t="s">
        <v>36</v>
      </c>
      <c r="D21" s="164"/>
      <c r="E21" s="164"/>
      <c r="F21" s="164"/>
      <c r="G21" s="164"/>
      <c r="H21" s="164"/>
      <c r="I21" s="164"/>
      <c r="J21" s="164"/>
      <c r="K21" s="164"/>
      <c r="L21" s="164"/>
      <c r="M21" s="164"/>
      <c r="N21" s="164"/>
      <c r="O21" s="167"/>
      <c r="P21" s="101">
        <f>GETPIVOTDATA(" d"&amp;P$6,pivot!$A$7,"form","fiiitt","indicator_id","iit_"&amp;$C21)</f>
        <v>2</v>
      </c>
      <c r="Q21" s="102">
        <f>GETPIVOTDATA(" d"&amp;Q$6,pivot!$A$7,"form","fiiitt","indicator_id","iit_"&amp;$C21)</f>
        <v>0</v>
      </c>
      <c r="R21" s="102">
        <f>GETPIVOTDATA(" d"&amp;R$6,pivot!$A$7,"form","fiiitt","indicator_id","iit_"&amp;$C21)</f>
        <v>0</v>
      </c>
      <c r="S21" s="102">
        <f>GETPIVOTDATA(" d"&amp;S$6,pivot!$A$7,"form","fiiitt","indicator_id","iit_"&amp;$C21)</f>
        <v>0</v>
      </c>
      <c r="T21" s="102">
        <f>GETPIVOTDATA(" d"&amp;T$6,pivot!$A$7,"form","fiiitt","indicator_id","iit_"&amp;$C21)</f>
        <v>0</v>
      </c>
      <c r="U21" s="102">
        <f>GETPIVOTDATA(" d"&amp;U$6,pivot!$A$7,"form","fiiitt","indicator_id","iit_"&amp;$C21)</f>
        <v>0</v>
      </c>
      <c r="V21" s="102">
        <f>GETPIVOTDATA(" d"&amp;V$6,pivot!$A$7,"form","fiiitt","indicator_id","iit_"&amp;$C21)</f>
        <v>0</v>
      </c>
      <c r="W21" s="102">
        <f>GETPIVOTDATA(" d"&amp;W$6,pivot!$A$7,"form","fiiitt","indicator_id","iit_"&amp;$C21)</f>
        <v>0</v>
      </c>
      <c r="X21" s="102">
        <f>GETPIVOTDATA(" d"&amp;X$6,pivot!$A$7,"form","fiiitt","indicator_id","iit_"&amp;$C21)</f>
        <v>0</v>
      </c>
      <c r="Y21" s="102">
        <f>GETPIVOTDATA(" d"&amp;Y$6,pivot!$A$7,"form","fiiitt","indicator_id","iit_"&amp;$C21)</f>
        <v>0</v>
      </c>
      <c r="Z21" s="102">
        <f>GETPIVOTDATA(" d"&amp;Z$6,pivot!$A$7,"form","fiiitt","indicator_id","iit_"&amp;$C21)</f>
        <v>0</v>
      </c>
      <c r="AA21" s="102">
        <f>GETPIVOTDATA(" d"&amp;AA$6,pivot!$A$7,"form","fiiitt","indicator_id","iit_"&amp;$C21)</f>
        <v>0</v>
      </c>
      <c r="AB21" s="102">
        <f>GETPIVOTDATA(" d"&amp;AB$6,pivot!$A$7,"form","fiiitt","indicator_id","iit_"&amp;$C21)</f>
        <v>0</v>
      </c>
      <c r="AC21" s="102">
        <f>GETPIVOTDATA(" d"&amp;AC$6,pivot!$A$7,"form","fiiitt","indicator_id","iit_"&amp;$C21)</f>
        <v>0</v>
      </c>
      <c r="AD21" s="102">
        <f>GETPIVOTDATA(" d"&amp;AD$6,pivot!$A$7,"form","fiiitt","indicator_id","iit_"&amp;$C21)</f>
        <v>0</v>
      </c>
      <c r="AE21" s="102">
        <f>GETPIVOTDATA(" d"&amp;AE$6,pivot!$A$7,"form","fiiitt","indicator_id","iit_"&amp;$C21)</f>
        <v>0</v>
      </c>
      <c r="AF21" s="102">
        <f>GETPIVOTDATA(" d"&amp;AF$6,pivot!$A$7,"form","fiiitt","indicator_id","iit_"&amp;$C21)</f>
        <v>0</v>
      </c>
      <c r="AG21" s="102">
        <f>GETPIVOTDATA(" d"&amp;AG$6,pivot!$A$7,"form","fiiitt","indicator_id","iit_"&amp;$C21)</f>
        <v>0</v>
      </c>
      <c r="AH21" s="102">
        <f>GETPIVOTDATA(" d"&amp;AH$6,pivot!$A$7,"form","fiiitt","indicator_id","iit_"&amp;$C21)</f>
        <v>0</v>
      </c>
      <c r="AI21" s="98">
        <f ca="1">IFERROR(INDIRECT(ADDRESS(ROW(),SUMPRODUCT(MAX((P21:AH21&lt;&gt;"")*COLUMN(P21:AH21))))),"")</f>
        <v>0</v>
      </c>
      <c r="AJ21" s="99">
        <f>GETPIVOTDATA(" total",pivot!$A$7,"form","fiiitt","indicator_id","to_fiiit_"&amp;C21)</f>
        <v>0</v>
      </c>
      <c r="AK21" s="99">
        <f>GETPIVOTDATA(" total",pivot!$A$7,"form","fiiitt","indicator_id","died_fiiit_"&amp;C21)</f>
        <v>1</v>
      </c>
    </row>
    <row r="22" spans="1:37" s="13" customFormat="1" ht="25.5" customHeight="1" thickBot="1">
      <c r="A22" s="33">
        <v>17</v>
      </c>
      <c r="B22" s="204"/>
      <c r="C22" s="163" t="s">
        <v>37</v>
      </c>
      <c r="D22" s="164"/>
      <c r="E22" s="164"/>
      <c r="F22" s="164"/>
      <c r="G22" s="164"/>
      <c r="H22" s="164"/>
      <c r="I22" s="164"/>
      <c r="J22" s="164"/>
      <c r="K22" s="164"/>
      <c r="L22" s="164"/>
      <c r="M22" s="164"/>
      <c r="N22" s="164"/>
      <c r="O22" s="164"/>
      <c r="P22" s="190"/>
      <c r="Q22" s="101">
        <f>GETPIVOTDATA(" d"&amp;Q$6,pivot!$A$7,"form","fiiitt","indicator_id","iit_"&amp;$C22)</f>
        <v>17</v>
      </c>
      <c r="R22" s="102">
        <f>GETPIVOTDATA(" d"&amp;R$6,pivot!$A$7,"form","fiiitt","indicator_id","iit_"&amp;$C22)</f>
        <v>11</v>
      </c>
      <c r="S22" s="102">
        <f>GETPIVOTDATA(" d"&amp;S$6,pivot!$A$7,"form","fiiitt","indicator_id","iit_"&amp;$C22)</f>
        <v>11</v>
      </c>
      <c r="T22" s="102">
        <f>GETPIVOTDATA(" d"&amp;T$6,pivot!$A$7,"form","fiiitt","indicator_id","iit_"&amp;$C22)</f>
        <v>11</v>
      </c>
      <c r="U22" s="102">
        <f>GETPIVOTDATA(" d"&amp;U$6,pivot!$A$7,"form","fiiitt","indicator_id","iit_"&amp;$C22)</f>
        <v>11</v>
      </c>
      <c r="V22" s="102">
        <f>GETPIVOTDATA(" d"&amp;V$6,pivot!$A$7,"form","fiiitt","indicator_id","iit_"&amp;$C22)</f>
        <v>11</v>
      </c>
      <c r="W22" s="102">
        <f>GETPIVOTDATA(" d"&amp;W$6,pivot!$A$7,"form","fiiitt","indicator_id","iit_"&amp;$C22)</f>
        <v>9</v>
      </c>
      <c r="X22" s="102">
        <f>GETPIVOTDATA(" d"&amp;X$6,pivot!$A$7,"form","fiiitt","indicator_id","iit_"&amp;$C22)</f>
        <v>9</v>
      </c>
      <c r="Y22" s="102">
        <f>GETPIVOTDATA(" d"&amp;Y$6,pivot!$A$7,"form","fiiitt","indicator_id","iit_"&amp;$C22)</f>
        <v>9</v>
      </c>
      <c r="Z22" s="102">
        <f>GETPIVOTDATA(" d"&amp;Z$6,pivot!$A$7,"form","fiiitt","indicator_id","iit_"&amp;$C22)</f>
        <v>8</v>
      </c>
      <c r="AA22" s="102">
        <f>GETPIVOTDATA(" d"&amp;AA$6,pivot!$A$7,"form","fiiitt","indicator_id","iit_"&amp;$C22)</f>
        <v>8</v>
      </c>
      <c r="AB22" s="102">
        <f>GETPIVOTDATA(" d"&amp;AB$6,pivot!$A$7,"form","fiiitt","indicator_id","iit_"&amp;$C22)</f>
        <v>8</v>
      </c>
      <c r="AC22" s="102">
        <f>GETPIVOTDATA(" d"&amp;AC$6,pivot!$A$7,"form","fiiitt","indicator_id","iit_"&amp;$C22)</f>
        <v>8</v>
      </c>
      <c r="AD22" s="102">
        <f>GETPIVOTDATA(" d"&amp;AD$6,pivot!$A$7,"form","fiiitt","indicator_id","iit_"&amp;$C22)</f>
        <v>7</v>
      </c>
      <c r="AE22" s="102">
        <f>GETPIVOTDATA(" d"&amp;AE$6,pivot!$A$7,"form","fiiitt","indicator_id","iit_"&amp;$C22)</f>
        <v>7</v>
      </c>
      <c r="AF22" s="102">
        <f>GETPIVOTDATA(" d"&amp;AF$6,pivot!$A$7,"form","fiiitt","indicator_id","iit_"&amp;$C22)</f>
        <v>6</v>
      </c>
      <c r="AG22" s="102">
        <f>GETPIVOTDATA(" d"&amp;AG$6,pivot!$A$7,"form","fiiitt","indicator_id","iit_"&amp;$C22)</f>
        <v>6</v>
      </c>
      <c r="AH22" s="102">
        <f>GETPIVOTDATA(" d"&amp;AH$6,pivot!$A$7,"form","fiiitt","indicator_id","iit_"&amp;$C22)</f>
        <v>6</v>
      </c>
      <c r="AI22" s="98">
        <f ca="1">IFERROR(INDIRECT(ADDRESS(ROW(),SUMPRODUCT(MAX((Q22:AH22&lt;&gt;"")*COLUMN(Q22:AH22))))),"")</f>
        <v>6</v>
      </c>
      <c r="AJ22" s="99">
        <f>GETPIVOTDATA(" total",pivot!$A$7,"form","fiiitt","indicator_id","to_fiiit_"&amp;C22)</f>
        <v>2</v>
      </c>
      <c r="AK22" s="99">
        <f>GETPIVOTDATA(" total",pivot!$A$7,"form","fiiitt","indicator_id","died_fiiit_"&amp;C22)</f>
        <v>0</v>
      </c>
    </row>
    <row r="23" spans="1:37" s="13" customFormat="1" ht="25.5" customHeight="1" thickBot="1">
      <c r="A23" s="33">
        <v>18</v>
      </c>
      <c r="B23" s="204"/>
      <c r="C23" s="163" t="s">
        <v>38</v>
      </c>
      <c r="D23" s="164"/>
      <c r="E23" s="164"/>
      <c r="F23" s="164"/>
      <c r="G23" s="164"/>
      <c r="H23" s="164"/>
      <c r="I23" s="164"/>
      <c r="J23" s="164"/>
      <c r="K23" s="164"/>
      <c r="L23" s="164"/>
      <c r="M23" s="164"/>
      <c r="N23" s="164"/>
      <c r="O23" s="164"/>
      <c r="P23" s="164"/>
      <c r="Q23" s="164"/>
      <c r="R23" s="101">
        <f>GETPIVOTDATA(" d"&amp;R$6,pivot!$A$7,"form","fiiitt","indicator_id","iit_"&amp;$C23)</f>
        <v>13</v>
      </c>
      <c r="S23" s="102">
        <f>GETPIVOTDATA(" d"&amp;S$6,pivot!$A$7,"form","fiiitt","indicator_id","iit_"&amp;$C23)</f>
        <v>10</v>
      </c>
      <c r="T23" s="102">
        <f>GETPIVOTDATA(" d"&amp;T$6,pivot!$A$7,"form","fiiitt","indicator_id","iit_"&amp;$C23)</f>
        <v>10</v>
      </c>
      <c r="U23" s="102">
        <f>GETPIVOTDATA(" d"&amp;U$6,pivot!$A$7,"form","fiiitt","indicator_id","iit_"&amp;$C23)</f>
        <v>10</v>
      </c>
      <c r="V23" s="102">
        <f>GETPIVOTDATA(" d"&amp;V$6,pivot!$A$7,"form","fiiitt","indicator_id","iit_"&amp;$C23)</f>
        <v>9</v>
      </c>
      <c r="W23" s="102">
        <f>GETPIVOTDATA(" d"&amp;W$6,pivot!$A$7,"form","fiiitt","indicator_id","iit_"&amp;$C23)</f>
        <v>7</v>
      </c>
      <c r="X23" s="102">
        <f>GETPIVOTDATA(" d"&amp;X$6,pivot!$A$7,"form","fiiitt","indicator_id","iit_"&amp;$C23)</f>
        <v>4</v>
      </c>
      <c r="Y23" s="102">
        <f>GETPIVOTDATA(" d"&amp;Y$6,pivot!$A$7,"form","fiiitt","indicator_id","iit_"&amp;$C23)</f>
        <v>6</v>
      </c>
      <c r="Z23" s="102">
        <f>GETPIVOTDATA(" d"&amp;Z$6,pivot!$A$7,"form","fiiitt","indicator_id","iit_"&amp;$C23)</f>
        <v>6</v>
      </c>
      <c r="AA23" s="102">
        <f>GETPIVOTDATA(" d"&amp;AA$6,pivot!$A$7,"form","fiiitt","indicator_id","iit_"&amp;$C23)</f>
        <v>6</v>
      </c>
      <c r="AB23" s="102">
        <f>GETPIVOTDATA(" d"&amp;AB$6,pivot!$A$7,"form","fiiitt","indicator_id","iit_"&amp;$C23)</f>
        <v>6</v>
      </c>
      <c r="AC23" s="102">
        <f>GETPIVOTDATA(" d"&amp;AC$6,pivot!$A$7,"form","fiiitt","indicator_id","iit_"&amp;$C23)</f>
        <v>6</v>
      </c>
      <c r="AD23" s="102">
        <f>GETPIVOTDATA(" d"&amp;AD$6,pivot!$A$7,"form","fiiitt","indicator_id","iit_"&amp;$C23)</f>
        <v>6</v>
      </c>
      <c r="AE23" s="102">
        <f>GETPIVOTDATA(" d"&amp;AE$6,pivot!$A$7,"form","fiiitt","indicator_id","iit_"&amp;$C23)</f>
        <v>6</v>
      </c>
      <c r="AF23" s="102">
        <f>GETPIVOTDATA(" d"&amp;AF$6,pivot!$A$7,"form","fiiitt","indicator_id","iit_"&amp;$C23)</f>
        <v>5</v>
      </c>
      <c r="AG23" s="102">
        <f>GETPIVOTDATA(" d"&amp;AG$6,pivot!$A$7,"form","fiiitt","indicator_id","iit_"&amp;$C23)</f>
        <v>5</v>
      </c>
      <c r="AH23" s="102">
        <f>GETPIVOTDATA(" d"&amp;AH$6,pivot!$A$7,"form","fiiitt","indicator_id","iit_"&amp;$C23)</f>
        <v>5</v>
      </c>
      <c r="AI23" s="98">
        <f ca="1">IFERROR(INDIRECT(ADDRESS(ROW(),SUMPRODUCT(MAX((R23:AH23&lt;&gt;"")*COLUMN(R23:AH23))))),"")</f>
        <v>5</v>
      </c>
      <c r="AJ23" s="99">
        <f>GETPIVOTDATA(" total",pivot!$A$7,"form","fiiitt","indicator_id","to_fiiit_"&amp;C23)</f>
        <v>0</v>
      </c>
      <c r="AK23" s="99">
        <f>GETPIVOTDATA(" total",pivot!$A$7,"form","fiiitt","indicator_id","died_fiiit_"&amp;C23)</f>
        <v>0</v>
      </c>
    </row>
    <row r="24" spans="1:37" s="13" customFormat="1" ht="25.5" customHeight="1" thickBot="1">
      <c r="A24" s="33">
        <v>19</v>
      </c>
      <c r="B24" s="204"/>
      <c r="C24" s="163" t="s">
        <v>39</v>
      </c>
      <c r="D24" s="164"/>
      <c r="E24" s="164"/>
      <c r="F24" s="164"/>
      <c r="G24" s="164"/>
      <c r="H24" s="164"/>
      <c r="I24" s="164"/>
      <c r="J24" s="164"/>
      <c r="K24" s="164"/>
      <c r="L24" s="164"/>
      <c r="M24" s="164"/>
      <c r="N24" s="164"/>
      <c r="O24" s="164"/>
      <c r="P24" s="164"/>
      <c r="Q24" s="164"/>
      <c r="R24" s="164"/>
      <c r="S24" s="101">
        <f>GETPIVOTDATA(" d"&amp;S$6,pivot!$A$7,"form","fiiitt","indicator_id","iit_"&amp;$C24)</f>
        <v>24</v>
      </c>
      <c r="T24" s="102">
        <f>GETPIVOTDATA(" d"&amp;T$6,pivot!$A$7,"form","fiiitt","indicator_id","iit_"&amp;$C24)</f>
        <v>17</v>
      </c>
      <c r="U24" s="102">
        <f>GETPIVOTDATA(" d"&amp;U$6,pivot!$A$7,"form","fiiitt","indicator_id","iit_"&amp;$C24)</f>
        <v>17</v>
      </c>
      <c r="V24" s="102">
        <f>GETPIVOTDATA(" d"&amp;V$6,pivot!$A$7,"form","fiiitt","indicator_id","iit_"&amp;$C24)</f>
        <v>17</v>
      </c>
      <c r="W24" s="102">
        <f>GETPIVOTDATA(" d"&amp;W$6,pivot!$A$7,"form","fiiitt","indicator_id","iit_"&amp;$C24)</f>
        <v>15</v>
      </c>
      <c r="X24" s="102">
        <f>GETPIVOTDATA(" d"&amp;X$6,pivot!$A$7,"form","fiiitt","indicator_id","iit_"&amp;$C24)</f>
        <v>13</v>
      </c>
      <c r="Y24" s="102">
        <f>GETPIVOTDATA(" d"&amp;Y$6,pivot!$A$7,"form","fiiitt","indicator_id","iit_"&amp;$C24)</f>
        <v>13</v>
      </c>
      <c r="Z24" s="102">
        <f>GETPIVOTDATA(" d"&amp;Z$6,pivot!$A$7,"form","fiiitt","indicator_id","iit_"&amp;$C24)</f>
        <v>13</v>
      </c>
      <c r="AA24" s="102">
        <f>GETPIVOTDATA(" d"&amp;AA$6,pivot!$A$7,"form","fiiitt","indicator_id","iit_"&amp;$C24)</f>
        <v>13</v>
      </c>
      <c r="AB24" s="102">
        <f>GETPIVOTDATA(" d"&amp;AB$6,pivot!$A$7,"form","fiiitt","indicator_id","iit_"&amp;$C24)</f>
        <v>13</v>
      </c>
      <c r="AC24" s="102">
        <f>GETPIVOTDATA(" d"&amp;AC$6,pivot!$A$7,"form","fiiitt","indicator_id","iit_"&amp;$C24)</f>
        <v>13</v>
      </c>
      <c r="AD24" s="102">
        <f>GETPIVOTDATA(" d"&amp;AD$6,pivot!$A$7,"form","fiiitt","indicator_id","iit_"&amp;$C24)</f>
        <v>13</v>
      </c>
      <c r="AE24" s="102">
        <f>GETPIVOTDATA(" d"&amp;AE$6,pivot!$A$7,"form","fiiitt","indicator_id","iit_"&amp;$C24)</f>
        <v>12</v>
      </c>
      <c r="AF24" s="102">
        <f>GETPIVOTDATA(" d"&amp;AF$6,pivot!$A$7,"form","fiiitt","indicator_id","iit_"&amp;$C24)</f>
        <v>9</v>
      </c>
      <c r="AG24" s="102">
        <f>GETPIVOTDATA(" d"&amp;AG$6,pivot!$A$7,"form","fiiitt","indicator_id","iit_"&amp;$C24)</f>
        <v>8</v>
      </c>
      <c r="AH24" s="102">
        <f>GETPIVOTDATA(" d"&amp;AH$6,pivot!$A$7,"form","fiiitt","indicator_id","iit_"&amp;$C24)</f>
        <v>8</v>
      </c>
      <c r="AI24" s="98">
        <f ca="1">IFERROR(INDIRECT(ADDRESS(ROW(),SUMPRODUCT(MAX((S24:AH24&lt;&gt;"")*COLUMN(S24:AH24))))),"")</f>
        <v>8</v>
      </c>
      <c r="AJ24" s="99">
        <f>GETPIVOTDATA(" total",pivot!$A$7,"form","fiiitt","indicator_id","to_fiiit_"&amp;C24)</f>
        <v>0</v>
      </c>
      <c r="AK24" s="99">
        <f>GETPIVOTDATA(" total",pivot!$A$7,"form","fiiitt","indicator_id","died_fiiit_"&amp;C24)</f>
        <v>0</v>
      </c>
    </row>
    <row r="25" spans="1:37" s="13" customFormat="1" ht="25.5" customHeight="1" thickBot="1">
      <c r="A25" s="33">
        <v>20</v>
      </c>
      <c r="B25" s="204"/>
      <c r="C25" s="163" t="s">
        <v>40</v>
      </c>
      <c r="D25" s="164"/>
      <c r="E25" s="164"/>
      <c r="F25" s="164"/>
      <c r="G25" s="164"/>
      <c r="H25" s="164"/>
      <c r="I25" s="164"/>
      <c r="J25" s="164"/>
      <c r="K25" s="164"/>
      <c r="L25" s="164"/>
      <c r="M25" s="164"/>
      <c r="N25" s="164"/>
      <c r="O25" s="164"/>
      <c r="P25" s="164"/>
      <c r="Q25" s="164"/>
      <c r="R25" s="164"/>
      <c r="S25" s="164"/>
      <c r="T25" s="101">
        <f>GETPIVOTDATA(" d"&amp;T$6,pivot!$A$7,"form","fiiitt","indicator_id","iit_"&amp;$C25)</f>
        <v>23</v>
      </c>
      <c r="U25" s="102">
        <f>GETPIVOTDATA(" d"&amp;U$6,pivot!$A$7,"form","fiiitt","indicator_id","iit_"&amp;$C25)</f>
        <v>21</v>
      </c>
      <c r="V25" s="102">
        <f>GETPIVOTDATA(" d"&amp;V$6,pivot!$A$7,"form","fiiitt","indicator_id","iit_"&amp;$C25)</f>
        <v>21</v>
      </c>
      <c r="W25" s="102">
        <f>GETPIVOTDATA(" d"&amp;W$6,pivot!$A$7,"form","fiiitt","indicator_id","iit_"&amp;$C25)</f>
        <v>21</v>
      </c>
      <c r="X25" s="102">
        <f>GETPIVOTDATA(" d"&amp;X$6,pivot!$A$7,"form","fiiitt","indicator_id","iit_"&amp;$C25)</f>
        <v>21</v>
      </c>
      <c r="Y25" s="102">
        <f>GETPIVOTDATA(" d"&amp;Y$6,pivot!$A$7,"form","fiiitt","indicator_id","iit_"&amp;$C25)</f>
        <v>21</v>
      </c>
      <c r="Z25" s="102">
        <f>GETPIVOTDATA(" d"&amp;Z$6,pivot!$A$7,"form","fiiitt","indicator_id","iit_"&amp;$C25)</f>
        <v>20</v>
      </c>
      <c r="AA25" s="102">
        <f>GETPIVOTDATA(" d"&amp;AA$6,pivot!$A$7,"form","fiiitt","indicator_id","iit_"&amp;$C25)</f>
        <v>20</v>
      </c>
      <c r="AB25" s="102">
        <f>GETPIVOTDATA(" d"&amp;AB$6,pivot!$A$7,"form","fiiitt","indicator_id","iit_"&amp;$C25)</f>
        <v>20</v>
      </c>
      <c r="AC25" s="102">
        <f>GETPIVOTDATA(" d"&amp;AC$6,pivot!$A$7,"form","fiiitt","indicator_id","iit_"&amp;$C25)</f>
        <v>20</v>
      </c>
      <c r="AD25" s="102">
        <f>GETPIVOTDATA(" d"&amp;AD$6,pivot!$A$7,"form","fiiitt","indicator_id","iit_"&amp;$C25)</f>
        <v>20</v>
      </c>
      <c r="AE25" s="102">
        <f>GETPIVOTDATA(" d"&amp;AE$6,pivot!$A$7,"form","fiiitt","indicator_id","iit_"&amp;$C25)</f>
        <v>18</v>
      </c>
      <c r="AF25" s="102">
        <f>GETPIVOTDATA(" d"&amp;AF$6,pivot!$A$7,"form","fiiitt","indicator_id","iit_"&amp;$C25)</f>
        <v>18</v>
      </c>
      <c r="AG25" s="102">
        <f>GETPIVOTDATA(" d"&amp;AG$6,pivot!$A$7,"form","fiiitt","indicator_id","iit_"&amp;$C25)</f>
        <v>13</v>
      </c>
      <c r="AH25" s="102">
        <f>GETPIVOTDATA(" d"&amp;AH$6,pivot!$A$7,"form","fiiitt","indicator_id","iit_"&amp;$C25)</f>
        <v>8</v>
      </c>
      <c r="AI25" s="98">
        <f ca="1">IFERROR(INDIRECT(ADDRESS(ROW(),SUMPRODUCT(MAX((T25:AH25&lt;&gt;"")*COLUMN(T25:AH25))))),"")</f>
        <v>8</v>
      </c>
      <c r="AJ25" s="99">
        <f>GETPIVOTDATA(" total",pivot!$A$7,"form","fiiitt","indicator_id","to_fiiit_"&amp;C25)</f>
        <v>1</v>
      </c>
      <c r="AK25" s="99">
        <f>GETPIVOTDATA(" total",pivot!$A$7,"form","fiiitt","indicator_id","died_fiiit_"&amp;C25)</f>
        <v>0</v>
      </c>
    </row>
    <row r="26" spans="1:37" s="13" customFormat="1" ht="25.5" customHeight="1" thickBot="1">
      <c r="A26" s="33">
        <v>21</v>
      </c>
      <c r="B26" s="204"/>
      <c r="C26" s="163" t="s">
        <v>41</v>
      </c>
      <c r="D26" s="164"/>
      <c r="E26" s="164"/>
      <c r="F26" s="164"/>
      <c r="G26" s="164"/>
      <c r="H26" s="164"/>
      <c r="I26" s="164"/>
      <c r="J26" s="164"/>
      <c r="K26" s="164"/>
      <c r="L26" s="164"/>
      <c r="M26" s="164"/>
      <c r="N26" s="164"/>
      <c r="O26" s="164"/>
      <c r="P26" s="164"/>
      <c r="Q26" s="164"/>
      <c r="R26" s="164"/>
      <c r="S26" s="164"/>
      <c r="T26" s="164"/>
      <c r="U26" s="101">
        <f>GETPIVOTDATA(" d"&amp;U$6,pivot!$A$7,"form","fiiitt","indicator_id","iit_"&amp;$C26)</f>
        <v>18</v>
      </c>
      <c r="V26" s="102">
        <f>GETPIVOTDATA(" d"&amp;V$6,pivot!$A$7,"form","fiiitt","indicator_id","iit_"&amp;$C26)</f>
        <v>13</v>
      </c>
      <c r="W26" s="102">
        <f>GETPIVOTDATA(" d"&amp;W$6,pivot!$A$7,"form","fiiitt","indicator_id","iit_"&amp;$C26)</f>
        <v>10</v>
      </c>
      <c r="X26" s="102">
        <f>GETPIVOTDATA(" d"&amp;X$6,pivot!$A$7,"form","fiiitt","indicator_id","iit_"&amp;$C26)</f>
        <v>10</v>
      </c>
      <c r="Y26" s="102">
        <f>GETPIVOTDATA(" d"&amp;Y$6,pivot!$A$7,"form","fiiitt","indicator_id","iit_"&amp;$C26)</f>
        <v>10</v>
      </c>
      <c r="Z26" s="102">
        <f>GETPIVOTDATA(" d"&amp;Z$6,pivot!$A$7,"form","fiiitt","indicator_id","iit_"&amp;$C26)</f>
        <v>10</v>
      </c>
      <c r="AA26" s="102">
        <f>GETPIVOTDATA(" d"&amp;AA$6,pivot!$A$7,"form","fiiitt","indicator_id","iit_"&amp;$C26)</f>
        <v>10</v>
      </c>
      <c r="AB26" s="102">
        <f>GETPIVOTDATA(" d"&amp;AB$6,pivot!$A$7,"form","fiiitt","indicator_id","iit_"&amp;$C26)</f>
        <v>10</v>
      </c>
      <c r="AC26" s="102">
        <f>GETPIVOTDATA(" d"&amp;AC$6,pivot!$A$7,"form","fiiitt","indicator_id","iit_"&amp;$C26)</f>
        <v>10</v>
      </c>
      <c r="AD26" s="102">
        <f>GETPIVOTDATA(" d"&amp;AD$6,pivot!$A$7,"form","fiiitt","indicator_id","iit_"&amp;$C26)</f>
        <v>10</v>
      </c>
      <c r="AE26" s="102">
        <f>GETPIVOTDATA(" d"&amp;AE$6,pivot!$A$7,"form","fiiitt","indicator_id","iit_"&amp;$C26)</f>
        <v>10</v>
      </c>
      <c r="AF26" s="102">
        <f>GETPIVOTDATA(" d"&amp;AF$6,pivot!$A$7,"form","fiiitt","indicator_id","iit_"&amp;$C26)</f>
        <v>8</v>
      </c>
      <c r="AG26" s="102">
        <f>GETPIVOTDATA(" d"&amp;AG$6,pivot!$A$7,"form","fiiitt","indicator_id","iit_"&amp;$C26)</f>
        <v>8</v>
      </c>
      <c r="AH26" s="102">
        <f>GETPIVOTDATA(" d"&amp;AH$6,pivot!$A$7,"form","fiiitt","indicator_id","iit_"&amp;$C26)</f>
        <v>7</v>
      </c>
      <c r="AI26" s="98">
        <f ca="1">IFERROR(INDIRECT(ADDRESS(ROW(),SUMPRODUCT(MAX((U26:AH26&lt;&gt;"")*COLUMN(U26:AH26))))),"")</f>
        <v>7</v>
      </c>
      <c r="AJ26" s="99">
        <f>GETPIVOTDATA(" total",pivot!$A$7,"form","fiiitt","indicator_id","to_fiiit_"&amp;C26)</f>
        <v>0</v>
      </c>
      <c r="AK26" s="99">
        <f>GETPIVOTDATA(" total",pivot!$A$7,"form","fiiitt","indicator_id","died_fiiit_"&amp;C26)</f>
        <v>1</v>
      </c>
    </row>
    <row r="27" spans="1:37" s="13" customFormat="1" ht="25.5" customHeight="1" thickBot="1">
      <c r="A27" s="33">
        <v>22</v>
      </c>
      <c r="B27" s="204"/>
      <c r="C27" s="163" t="s">
        <v>42</v>
      </c>
      <c r="D27" s="164"/>
      <c r="E27" s="164"/>
      <c r="F27" s="164"/>
      <c r="G27" s="164"/>
      <c r="H27" s="164"/>
      <c r="I27" s="164"/>
      <c r="J27" s="164"/>
      <c r="K27" s="164"/>
      <c r="L27" s="164"/>
      <c r="M27" s="164"/>
      <c r="N27" s="164"/>
      <c r="O27" s="164"/>
      <c r="P27" s="164"/>
      <c r="Q27" s="164"/>
      <c r="R27" s="164"/>
      <c r="S27" s="164"/>
      <c r="T27" s="164"/>
      <c r="U27" s="164"/>
      <c r="V27" s="101">
        <f>GETPIVOTDATA(" d"&amp;V$6,pivot!$A$7,"form","fiiitt","indicator_id","iit_"&amp;$C27)</f>
        <v>1</v>
      </c>
      <c r="W27" s="102">
        <f>GETPIVOTDATA(" d"&amp;W$6,pivot!$A$7,"form","fiiitt","indicator_id","iit_"&amp;$C27)</f>
        <v>1</v>
      </c>
      <c r="X27" s="102">
        <f>GETPIVOTDATA(" d"&amp;X$6,pivot!$A$7,"form","fiiitt","indicator_id","iit_"&amp;$C27)</f>
        <v>1</v>
      </c>
      <c r="Y27" s="102">
        <f>GETPIVOTDATA(" d"&amp;Y$6,pivot!$A$7,"form","fiiitt","indicator_id","iit_"&amp;$C27)</f>
        <v>1</v>
      </c>
      <c r="Z27" s="102">
        <f>GETPIVOTDATA(" d"&amp;Z$6,pivot!$A$7,"form","fiiitt","indicator_id","iit_"&amp;$C27)</f>
        <v>1</v>
      </c>
      <c r="AA27" s="102">
        <f>GETPIVOTDATA(" d"&amp;AA$6,pivot!$A$7,"form","fiiitt","indicator_id","iit_"&amp;$C27)</f>
        <v>1</v>
      </c>
      <c r="AB27" s="102">
        <f>GETPIVOTDATA(" d"&amp;AB$6,pivot!$A$7,"form","fiiitt","indicator_id","iit_"&amp;$C27)</f>
        <v>1</v>
      </c>
      <c r="AC27" s="102">
        <f>GETPIVOTDATA(" d"&amp;AC$6,pivot!$A$7,"form","fiiitt","indicator_id","iit_"&amp;$C27)</f>
        <v>1</v>
      </c>
      <c r="AD27" s="102">
        <f>GETPIVOTDATA(" d"&amp;AD$6,pivot!$A$7,"form","fiiitt","indicator_id","iit_"&amp;$C27)</f>
        <v>1</v>
      </c>
      <c r="AE27" s="102">
        <f>GETPIVOTDATA(" d"&amp;AE$6,pivot!$A$7,"form","fiiitt","indicator_id","iit_"&amp;$C27)</f>
        <v>1</v>
      </c>
      <c r="AF27" s="102">
        <f>GETPIVOTDATA(" d"&amp;AF$6,pivot!$A$7,"form","fiiitt","indicator_id","iit_"&amp;$C27)</f>
        <v>1</v>
      </c>
      <c r="AG27" s="102">
        <f>GETPIVOTDATA(" d"&amp;AG$6,pivot!$A$7,"form","fiiitt","indicator_id","iit_"&amp;$C27)</f>
        <v>1</v>
      </c>
      <c r="AH27" s="102">
        <f>GETPIVOTDATA(" d"&amp;AH$6,pivot!$A$7,"form","fiiitt","indicator_id","iit_"&amp;$C27)</f>
        <v>1</v>
      </c>
      <c r="AI27" s="98">
        <f ca="1">IFERROR(INDIRECT(ADDRESS(ROW(),SUMPRODUCT(MAX((V27:AH27&lt;&gt;"")*COLUMN(V27:AH27))))),"")</f>
        <v>1</v>
      </c>
      <c r="AJ27" s="99">
        <f>GETPIVOTDATA(" total",pivot!$A$7,"form","fiiitt","indicator_id","to_fiiit_"&amp;C27)</f>
        <v>0</v>
      </c>
      <c r="AK27" s="99">
        <f>GETPIVOTDATA(" total",pivot!$A$7,"form","fiiitt","indicator_id","died_fiiit_"&amp;C27)</f>
        <v>0</v>
      </c>
    </row>
    <row r="28" spans="1:37" s="13" customFormat="1" ht="25.5" customHeight="1" thickBot="1">
      <c r="A28" s="33">
        <v>23</v>
      </c>
      <c r="B28" s="204"/>
      <c r="C28" s="163" t="s">
        <v>43</v>
      </c>
      <c r="D28" s="164"/>
      <c r="E28" s="164"/>
      <c r="F28" s="164"/>
      <c r="G28" s="164"/>
      <c r="H28" s="164"/>
      <c r="I28" s="164"/>
      <c r="J28" s="164"/>
      <c r="K28" s="164"/>
      <c r="L28" s="164"/>
      <c r="M28" s="164"/>
      <c r="N28" s="164"/>
      <c r="O28" s="164"/>
      <c r="P28" s="164"/>
      <c r="Q28" s="164"/>
      <c r="R28" s="164"/>
      <c r="S28" s="164"/>
      <c r="T28" s="164"/>
      <c r="U28" s="164"/>
      <c r="V28" s="164"/>
      <c r="W28" s="101">
        <f>GETPIVOTDATA(" d"&amp;W$6,pivot!$A$7,"form","fiiitt","indicator_id","iit_"&amp;$C28)</f>
        <v>3</v>
      </c>
      <c r="X28" s="102">
        <f>GETPIVOTDATA(" d"&amp;X$6,pivot!$A$7,"form","fiiitt","indicator_id","iit_"&amp;$C28)</f>
        <v>1</v>
      </c>
      <c r="Y28" s="102">
        <f>GETPIVOTDATA(" d"&amp;Y$6,pivot!$A$7,"form","fiiitt","indicator_id","iit_"&amp;$C28)</f>
        <v>1</v>
      </c>
      <c r="Z28" s="102">
        <f>GETPIVOTDATA(" d"&amp;Z$6,pivot!$A$7,"form","fiiitt","indicator_id","iit_"&amp;$C28)</f>
        <v>1</v>
      </c>
      <c r="AA28" s="102">
        <f>GETPIVOTDATA(" d"&amp;AA$6,pivot!$A$7,"form","fiiitt","indicator_id","iit_"&amp;$C28)</f>
        <v>1</v>
      </c>
      <c r="AB28" s="102">
        <f>GETPIVOTDATA(" d"&amp;AB$6,pivot!$A$7,"form","fiiitt","indicator_id","iit_"&amp;$C28)</f>
        <v>1</v>
      </c>
      <c r="AC28" s="102">
        <f>GETPIVOTDATA(" d"&amp;AC$6,pivot!$A$7,"form","fiiitt","indicator_id","iit_"&amp;$C28)</f>
        <v>1</v>
      </c>
      <c r="AD28" s="102">
        <f>GETPIVOTDATA(" d"&amp;AD$6,pivot!$A$7,"form","fiiitt","indicator_id","iit_"&amp;$C28)</f>
        <v>1</v>
      </c>
      <c r="AE28" s="102">
        <f>GETPIVOTDATA(" d"&amp;AE$6,pivot!$A$7,"form","fiiitt","indicator_id","iit_"&amp;$C28)</f>
        <v>1</v>
      </c>
      <c r="AF28" s="102">
        <f>GETPIVOTDATA(" d"&amp;AF$6,pivot!$A$7,"form","fiiitt","indicator_id","iit_"&amp;$C28)</f>
        <v>1</v>
      </c>
      <c r="AG28" s="102">
        <f>GETPIVOTDATA(" d"&amp;AG$6,pivot!$A$7,"form","fiiitt","indicator_id","iit_"&amp;$C28)</f>
        <v>1</v>
      </c>
      <c r="AH28" s="102">
        <f>GETPIVOTDATA(" d"&amp;AH$6,pivot!$A$7,"form","fiiitt","indicator_id","iit_"&amp;$C28)</f>
        <v>1</v>
      </c>
      <c r="AI28" s="98">
        <f ca="1">IFERROR(INDIRECT(ADDRESS(ROW(),SUMPRODUCT(MAX((W28:AH28&lt;&gt;"")*COLUMN(W28:AH28))))),"")</f>
        <v>1</v>
      </c>
      <c r="AJ28" s="99">
        <f>GETPIVOTDATA(" total",pivot!$A$7,"form","fiiitt","indicator_id","to_fiiit_"&amp;C28)</f>
        <v>0</v>
      </c>
      <c r="AK28" s="99">
        <f>GETPIVOTDATA(" total",pivot!$A$7,"form","fiiitt","indicator_id","died_fiiit_"&amp;C28)</f>
        <v>0</v>
      </c>
    </row>
    <row r="29" spans="1:37" s="13" customFormat="1" ht="25.5" customHeight="1" thickBot="1">
      <c r="A29" s="33">
        <v>24</v>
      </c>
      <c r="B29" s="204"/>
      <c r="C29" s="163" t="s">
        <v>44</v>
      </c>
      <c r="D29" s="164"/>
      <c r="E29" s="164"/>
      <c r="F29" s="164"/>
      <c r="G29" s="164"/>
      <c r="H29" s="164"/>
      <c r="I29" s="164"/>
      <c r="J29" s="164"/>
      <c r="K29" s="164"/>
      <c r="L29" s="164"/>
      <c r="M29" s="164"/>
      <c r="N29" s="164"/>
      <c r="O29" s="164"/>
      <c r="P29" s="164"/>
      <c r="Q29" s="164"/>
      <c r="R29" s="164"/>
      <c r="S29" s="164"/>
      <c r="T29" s="164"/>
      <c r="U29" s="164"/>
      <c r="V29" s="164"/>
      <c r="W29" s="164"/>
      <c r="X29" s="101">
        <f>GETPIVOTDATA(" d"&amp;X$6,pivot!$A$7,"form","fiiitt","indicator_id","iit_"&amp;$C29)</f>
        <v>25</v>
      </c>
      <c r="Y29" s="102">
        <f>GETPIVOTDATA(" d"&amp;Y$6,pivot!$A$7,"form","fiiitt","indicator_id","iit_"&amp;$C29)</f>
        <v>19</v>
      </c>
      <c r="Z29" s="102">
        <f>GETPIVOTDATA(" d"&amp;Z$6,pivot!$A$7,"form","fiiitt","indicator_id","iit_"&amp;$C29)</f>
        <v>18</v>
      </c>
      <c r="AA29" s="102">
        <f>GETPIVOTDATA(" d"&amp;AA$6,pivot!$A$7,"form","fiiitt","indicator_id","iit_"&amp;$C29)</f>
        <v>18</v>
      </c>
      <c r="AB29" s="102">
        <f>GETPIVOTDATA(" d"&amp;AB$6,pivot!$A$7,"form","fiiitt","indicator_id","iit_"&amp;$C29)</f>
        <v>18</v>
      </c>
      <c r="AC29" s="102">
        <f>GETPIVOTDATA(" d"&amp;AC$6,pivot!$A$7,"form","fiiitt","indicator_id","iit_"&amp;$C29)</f>
        <v>18</v>
      </c>
      <c r="AD29" s="102">
        <f>GETPIVOTDATA(" d"&amp;AD$6,pivot!$A$7,"form","fiiitt","indicator_id","iit_"&amp;$C29)</f>
        <v>18</v>
      </c>
      <c r="AE29" s="102">
        <f>GETPIVOTDATA(" d"&amp;AE$6,pivot!$A$7,"form","fiiitt","indicator_id","iit_"&amp;$C29)</f>
        <v>18</v>
      </c>
      <c r="AF29" s="102">
        <f>GETPIVOTDATA(" d"&amp;AF$6,pivot!$A$7,"form","fiiitt","indicator_id","iit_"&amp;$C29)</f>
        <v>13</v>
      </c>
      <c r="AG29" s="102">
        <f>GETPIVOTDATA(" d"&amp;AG$6,pivot!$A$7,"form","fiiitt","indicator_id","iit_"&amp;$C29)</f>
        <v>11</v>
      </c>
      <c r="AH29" s="102">
        <f>GETPIVOTDATA(" d"&amp;AH$6,pivot!$A$7,"form","fiiitt","indicator_id","iit_"&amp;$C29)</f>
        <v>11</v>
      </c>
      <c r="AI29" s="98">
        <f ca="1">IFERROR(INDIRECT(ADDRESS(ROW(),SUMPRODUCT(MAX((X29:AH29&lt;&gt;"")*COLUMN(X29:AH29))))),"")</f>
        <v>11</v>
      </c>
      <c r="AJ29" s="99">
        <f>GETPIVOTDATA(" total",pivot!$A$7,"form","fiiitt","indicator_id","to_fiiit_"&amp;C29)</f>
        <v>0</v>
      </c>
      <c r="AK29" s="99">
        <f>GETPIVOTDATA(" total",pivot!$A$7,"form","fiiitt","indicator_id","died_fiiit_"&amp;C29)</f>
        <v>0</v>
      </c>
    </row>
    <row r="30" spans="1:37" s="13" customFormat="1" ht="25.5" customHeight="1" thickBot="1">
      <c r="A30" s="33">
        <v>25</v>
      </c>
      <c r="B30" s="204"/>
      <c r="C30" s="163" t="s">
        <v>45</v>
      </c>
      <c r="D30" s="164"/>
      <c r="E30" s="164"/>
      <c r="F30" s="164"/>
      <c r="G30" s="164"/>
      <c r="H30" s="164"/>
      <c r="I30" s="164"/>
      <c r="J30" s="164"/>
      <c r="K30" s="164"/>
      <c r="L30" s="164"/>
      <c r="M30" s="164"/>
      <c r="N30" s="164"/>
      <c r="O30" s="164"/>
      <c r="P30" s="164"/>
      <c r="Q30" s="164"/>
      <c r="R30" s="164"/>
      <c r="S30" s="164"/>
      <c r="T30" s="164"/>
      <c r="U30" s="164"/>
      <c r="V30" s="164"/>
      <c r="W30" s="164"/>
      <c r="X30" s="164"/>
      <c r="Y30" s="101">
        <f>GETPIVOTDATA(" d"&amp;Y$6,pivot!$A$7,"form","fiiitt","indicator_id","iit_"&amp;$C30)</f>
        <v>15</v>
      </c>
      <c r="Z30" s="102">
        <f>GETPIVOTDATA(" d"&amp;Z$6,pivot!$A$7,"form","fiiitt","indicator_id","iit_"&amp;$C30)</f>
        <v>7</v>
      </c>
      <c r="AA30" s="102">
        <f>GETPIVOTDATA(" d"&amp;AA$6,pivot!$A$7,"form","fiiitt","indicator_id","iit_"&amp;$C30)</f>
        <v>7</v>
      </c>
      <c r="AB30" s="102">
        <f>GETPIVOTDATA(" d"&amp;AB$6,pivot!$A$7,"form","fiiitt","indicator_id","iit_"&amp;$C30)</f>
        <v>7</v>
      </c>
      <c r="AC30" s="102">
        <f>GETPIVOTDATA(" d"&amp;AC$6,pivot!$A$7,"form","fiiitt","indicator_id","iit_"&amp;$C30)</f>
        <v>7</v>
      </c>
      <c r="AD30" s="102">
        <f>GETPIVOTDATA(" d"&amp;AD$6,pivot!$A$7,"form","fiiitt","indicator_id","iit_"&amp;$C30)</f>
        <v>7</v>
      </c>
      <c r="AE30" s="102">
        <f>GETPIVOTDATA(" d"&amp;AE$6,pivot!$A$7,"form","fiiitt","indicator_id","iit_"&amp;$C30)</f>
        <v>7</v>
      </c>
      <c r="AF30" s="102">
        <f>GETPIVOTDATA(" d"&amp;AF$6,pivot!$A$7,"form","fiiitt","indicator_id","iit_"&amp;$C30)</f>
        <v>7</v>
      </c>
      <c r="AG30" s="102">
        <f>GETPIVOTDATA(" d"&amp;AG$6,pivot!$A$7,"form","fiiitt","indicator_id","iit_"&amp;$C30)</f>
        <v>7</v>
      </c>
      <c r="AH30" s="102">
        <f>GETPIVOTDATA(" d"&amp;AH$6,pivot!$A$7,"form","fiiitt","indicator_id","iit_"&amp;$C30)</f>
        <v>7</v>
      </c>
      <c r="AI30" s="98">
        <f ca="1">IFERROR(INDIRECT(ADDRESS(ROW(),SUMPRODUCT(MAX((Y30:AH30&lt;&gt;"")*COLUMN(Y30:AH30))))),"")</f>
        <v>7</v>
      </c>
      <c r="AJ30" s="99">
        <f>GETPIVOTDATA(" total",pivot!$A$7,"form","fiiitt","indicator_id","to_fiiit_"&amp;C30)</f>
        <v>0</v>
      </c>
      <c r="AK30" s="99">
        <f>GETPIVOTDATA(" total",pivot!$A$7,"form","fiiitt","indicator_id","died_fiiit_"&amp;C30)</f>
        <v>1</v>
      </c>
    </row>
    <row r="31" spans="1:37" s="13" customFormat="1" ht="25.5" customHeight="1" thickBot="1">
      <c r="A31" s="33">
        <v>26</v>
      </c>
      <c r="B31" s="204"/>
      <c r="C31" s="163" t="s">
        <v>46</v>
      </c>
      <c r="D31" s="164"/>
      <c r="E31" s="164"/>
      <c r="F31" s="164"/>
      <c r="G31" s="164"/>
      <c r="H31" s="164"/>
      <c r="I31" s="164"/>
      <c r="J31" s="164"/>
      <c r="K31" s="164"/>
      <c r="L31" s="164"/>
      <c r="M31" s="164"/>
      <c r="N31" s="164"/>
      <c r="O31" s="164"/>
      <c r="P31" s="164"/>
      <c r="Q31" s="164"/>
      <c r="R31" s="164"/>
      <c r="S31" s="164"/>
      <c r="T31" s="164"/>
      <c r="U31" s="164"/>
      <c r="V31" s="164"/>
      <c r="W31" s="164"/>
      <c r="X31" s="164"/>
      <c r="Y31" s="164"/>
      <c r="Z31" s="101">
        <f>GETPIVOTDATA(" d"&amp;Z$6,pivot!$A$7,"form","fiiitt","indicator_id","iit_"&amp;$C31)</f>
        <v>13</v>
      </c>
      <c r="AA31" s="102">
        <f>GETPIVOTDATA(" d"&amp;AA$6,pivot!$A$7,"form","fiiitt","indicator_id","iit_"&amp;$C31)</f>
        <v>10</v>
      </c>
      <c r="AB31" s="102">
        <f>GETPIVOTDATA(" d"&amp;AB$6,pivot!$A$7,"form","fiiitt","indicator_id","iit_"&amp;$C31)</f>
        <v>10</v>
      </c>
      <c r="AC31" s="102">
        <f>GETPIVOTDATA(" d"&amp;AC$6,pivot!$A$7,"form","fiiitt","indicator_id","iit_"&amp;$C31)</f>
        <v>10</v>
      </c>
      <c r="AD31" s="102">
        <f>GETPIVOTDATA(" d"&amp;AD$6,pivot!$A$7,"form","fiiitt","indicator_id","iit_"&amp;$C31)</f>
        <v>10</v>
      </c>
      <c r="AE31" s="102">
        <f>GETPIVOTDATA(" d"&amp;AE$6,pivot!$A$7,"form","fiiitt","indicator_id","iit_"&amp;$C31)</f>
        <v>8</v>
      </c>
      <c r="AF31" s="102">
        <f>GETPIVOTDATA(" d"&amp;AF$6,pivot!$A$7,"form","fiiitt","indicator_id","iit_"&amp;$C31)</f>
        <v>8</v>
      </c>
      <c r="AG31" s="102">
        <f>GETPIVOTDATA(" d"&amp;AG$6,pivot!$A$7,"form","fiiitt","indicator_id","iit_"&amp;$C31)</f>
        <v>6</v>
      </c>
      <c r="AH31" s="102">
        <f>GETPIVOTDATA(" d"&amp;AH$6,pivot!$A$7,"form","fiiitt","indicator_id","iit_"&amp;$C31)</f>
        <v>6</v>
      </c>
      <c r="AI31" s="98">
        <f ca="1">IFERROR(INDIRECT(ADDRESS(ROW(),SUMPRODUCT(MAX((Z31:AH31&lt;&gt;"")*COLUMN(Z31:AH31))))),"")</f>
        <v>6</v>
      </c>
      <c r="AJ31" s="99">
        <f>GETPIVOTDATA(" total",pivot!$A$7,"form","fiiitt","indicator_id","to_fiiit_"&amp;C31)</f>
        <v>0</v>
      </c>
      <c r="AK31" s="99">
        <f>GETPIVOTDATA(" total",pivot!$A$7,"form","fiiitt","indicator_id","died_fiiit_"&amp;C31)</f>
        <v>0</v>
      </c>
    </row>
    <row r="32" spans="1:37" s="13" customFormat="1" ht="25.5" customHeight="1" thickBot="1">
      <c r="A32" s="33">
        <v>27</v>
      </c>
      <c r="B32" s="204"/>
      <c r="C32" s="163" t="s">
        <v>47</v>
      </c>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01">
        <f>GETPIVOTDATA(" d"&amp;AA$6,pivot!$A$7,"form","fiiitt","indicator_id","iit_"&amp;$C32)</f>
        <v>14</v>
      </c>
      <c r="AB32" s="102">
        <f>GETPIVOTDATA(" d"&amp;AB$6,pivot!$A$7,"form","fiiitt","indicator_id","iit_"&amp;$C32)</f>
        <v>11</v>
      </c>
      <c r="AC32" s="102">
        <f>GETPIVOTDATA(" d"&amp;AC$6,pivot!$A$7,"form","fiiitt","indicator_id","iit_"&amp;$C32)</f>
        <v>11</v>
      </c>
      <c r="AD32" s="102">
        <f>GETPIVOTDATA(" d"&amp;AD$6,pivot!$A$7,"form","fiiitt","indicator_id","iit_"&amp;$C32)</f>
        <v>11</v>
      </c>
      <c r="AE32" s="102">
        <f>GETPIVOTDATA(" d"&amp;AE$6,pivot!$A$7,"form","fiiitt","indicator_id","iit_"&amp;$C32)</f>
        <v>10</v>
      </c>
      <c r="AF32" s="102">
        <f>GETPIVOTDATA(" d"&amp;AF$6,pivot!$A$7,"form","fiiitt","indicator_id","iit_"&amp;$C32)</f>
        <v>8</v>
      </c>
      <c r="AG32" s="102">
        <f>GETPIVOTDATA(" d"&amp;AG$6,pivot!$A$7,"form","fiiitt","indicator_id","iit_"&amp;$C32)</f>
        <v>8</v>
      </c>
      <c r="AH32" s="102">
        <f>GETPIVOTDATA(" d"&amp;AH$6,pivot!$A$7,"form","fiiitt","indicator_id","iit_"&amp;$C32)</f>
        <v>8</v>
      </c>
      <c r="AI32" s="98">
        <f ca="1">IFERROR(INDIRECT(ADDRESS(ROW(),SUMPRODUCT(MAX((AA32:AH32&lt;&gt;"")*COLUMN(AA32:AH32))))),"")</f>
        <v>8</v>
      </c>
      <c r="AJ32" s="99">
        <f>GETPIVOTDATA(" total",pivot!$A$7,"form","fiiitt","indicator_id","to_fiiit_"&amp;C32)</f>
        <v>0</v>
      </c>
      <c r="AK32" s="99">
        <f>GETPIVOTDATA(" total",pivot!$A$7,"form","fiiitt","indicator_id","died_fiiit_"&amp;C32)</f>
        <v>0</v>
      </c>
    </row>
    <row r="33" spans="1:37" s="13" customFormat="1" ht="25.5" customHeight="1" thickBot="1">
      <c r="A33" s="33">
        <v>28</v>
      </c>
      <c r="B33" s="204"/>
      <c r="C33" s="163" t="s">
        <v>48</v>
      </c>
      <c r="D33" s="164"/>
      <c r="E33" s="164"/>
      <c r="F33" s="164"/>
      <c r="G33" s="164"/>
      <c r="H33" s="164"/>
      <c r="I33" s="164"/>
      <c r="J33" s="164"/>
      <c r="K33" s="164"/>
      <c r="L33" s="164"/>
      <c r="M33" s="164"/>
      <c r="N33" s="164"/>
      <c r="O33" s="164"/>
      <c r="P33" s="164"/>
      <c r="Q33" s="164"/>
      <c r="R33" s="164"/>
      <c r="S33" s="164"/>
      <c r="T33" s="164"/>
      <c r="U33" s="164"/>
      <c r="V33" s="164"/>
      <c r="W33" s="164"/>
      <c r="X33" s="164"/>
      <c r="Y33" s="164"/>
      <c r="Z33" s="164"/>
      <c r="AA33" s="164"/>
      <c r="AB33" s="101">
        <f>GETPIVOTDATA(" d"&amp;AB$6,pivot!$A$7,"form","fiiitt","indicator_id","iit_"&amp;$C33)</f>
        <v>20</v>
      </c>
      <c r="AC33" s="102">
        <f>GETPIVOTDATA(" d"&amp;AC$6,pivot!$A$7,"form","fiiitt","indicator_id","iit_"&amp;$C33)</f>
        <v>12</v>
      </c>
      <c r="AD33" s="102">
        <f>GETPIVOTDATA(" d"&amp;AD$6,pivot!$A$7,"form","fiiitt","indicator_id","iit_"&amp;$C33)</f>
        <v>12</v>
      </c>
      <c r="AE33" s="102">
        <f>GETPIVOTDATA(" d"&amp;AE$6,pivot!$A$7,"form","fiiitt","indicator_id","iit_"&amp;$C33)</f>
        <v>7</v>
      </c>
      <c r="AF33" s="102">
        <f>GETPIVOTDATA(" d"&amp;AF$6,pivot!$A$7,"form","fiiitt","indicator_id","iit_"&amp;$C33)</f>
        <v>7</v>
      </c>
      <c r="AG33" s="102">
        <f>GETPIVOTDATA(" d"&amp;AG$6,pivot!$A$7,"form","fiiitt","indicator_id","iit_"&amp;$C33)</f>
        <v>7</v>
      </c>
      <c r="AH33" s="102">
        <f>GETPIVOTDATA(" d"&amp;AH$6,pivot!$A$7,"form","fiiitt","indicator_id","iit_"&amp;$C33)</f>
        <v>7</v>
      </c>
      <c r="AI33" s="98">
        <f ca="1">IFERROR(INDIRECT(ADDRESS(ROW(),SUMPRODUCT(MAX((AB33:AH33&lt;&gt;"")*COLUMN(AB33:AH33))))),"")</f>
        <v>7</v>
      </c>
      <c r="AJ33" s="99">
        <f>GETPIVOTDATA(" total",pivot!$A$7,"form","fiiitt","indicator_id","to_fiiit_"&amp;C33)</f>
        <v>0</v>
      </c>
      <c r="AK33" s="99">
        <f>GETPIVOTDATA(" total",pivot!$A$7,"form","fiiitt","indicator_id","died_fiiit_"&amp;C33)</f>
        <v>0</v>
      </c>
    </row>
    <row r="34" spans="1:37" s="13" customFormat="1" ht="25.5" customHeight="1" thickBot="1">
      <c r="A34" s="33">
        <v>29</v>
      </c>
      <c r="B34" s="204"/>
      <c r="C34" s="163" t="s">
        <v>49</v>
      </c>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01">
        <f>GETPIVOTDATA(" d"&amp;AC$6,pivot!$A$7,"form","fiiitt","indicator_id","iit_"&amp;$C34)</f>
        <v>1</v>
      </c>
      <c r="AD34" s="102">
        <f>GETPIVOTDATA(" d"&amp;AD$6,pivot!$A$7,"form","fiiitt","indicator_id","iit_"&amp;$C34)</f>
        <v>1</v>
      </c>
      <c r="AE34" s="102">
        <f>GETPIVOTDATA(" d"&amp;AE$6,pivot!$A$7,"form","fiiitt","indicator_id","iit_"&amp;$C34)</f>
        <v>1</v>
      </c>
      <c r="AF34" s="102">
        <f>GETPIVOTDATA(" d"&amp;AF$6,pivot!$A$7,"form","fiiitt","indicator_id","iit_"&amp;$C34)</f>
        <v>1</v>
      </c>
      <c r="AG34" s="102">
        <f>GETPIVOTDATA(" d"&amp;AG$6,pivot!$A$7,"form","fiiitt","indicator_id","iit_"&amp;$C34)</f>
        <v>1</v>
      </c>
      <c r="AH34" s="102">
        <f>GETPIVOTDATA(" d"&amp;AH$6,pivot!$A$7,"form","fiiitt","indicator_id","iit_"&amp;$C34)</f>
        <v>1</v>
      </c>
      <c r="AI34" s="98">
        <f ca="1">IFERROR(INDIRECT(ADDRESS(ROW(),SUMPRODUCT(MAX((AC34:AH34&lt;&gt;"")*COLUMN(AC34:AH34))))),"")</f>
        <v>1</v>
      </c>
      <c r="AJ34" s="99">
        <f>GETPIVOTDATA(" total",pivot!$A$7,"form","fiiitt","indicator_id","to_fiiit_"&amp;C34)</f>
        <v>0</v>
      </c>
      <c r="AK34" s="99">
        <f>GETPIVOTDATA(" total",pivot!$A$7,"form","fiiitt","indicator_id","died_fiiit_"&amp;C34)</f>
        <v>0</v>
      </c>
    </row>
    <row r="35" spans="1:37" s="13" customFormat="1" ht="25.5" customHeight="1" thickBot="1">
      <c r="A35" s="33">
        <v>30</v>
      </c>
      <c r="B35" s="204"/>
      <c r="C35" s="163" t="s">
        <v>50</v>
      </c>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01">
        <f>GETPIVOTDATA(" d"&amp;AD$6,pivot!$A$7,"form","fiiitt","indicator_id","iit_"&amp;$C35)</f>
        <v>5</v>
      </c>
      <c r="AE35" s="102">
        <f>GETPIVOTDATA(" d"&amp;AE$6,pivot!$A$7,"form","fiiitt","indicator_id","iit_"&amp;$C35)</f>
        <v>1</v>
      </c>
      <c r="AF35" s="102">
        <f>GETPIVOTDATA(" d"&amp;AF$6,pivot!$A$7,"form","fiiitt","indicator_id","iit_"&amp;$C35)</f>
        <v>1</v>
      </c>
      <c r="AG35" s="102">
        <f>GETPIVOTDATA(" d"&amp;AG$6,pivot!$A$7,"form","fiiitt","indicator_id","iit_"&amp;$C35)</f>
        <v>1</v>
      </c>
      <c r="AH35" s="102">
        <f>GETPIVOTDATA(" d"&amp;AH$6,pivot!$A$7,"form","fiiitt","indicator_id","iit_"&amp;$C35)</f>
        <v>1</v>
      </c>
      <c r="AI35" s="98">
        <f ca="1">IFERROR(INDIRECT(ADDRESS(ROW(),SUMPRODUCT(MAX((AD35:AH35&lt;&gt;"")*COLUMN(AD35:AH35))))),"")</f>
        <v>1</v>
      </c>
      <c r="AJ35" s="99">
        <f>GETPIVOTDATA(" total",pivot!$A$7,"form","fiiitt","indicator_id","to_fiiit_"&amp;C35)</f>
        <v>0</v>
      </c>
      <c r="AK35" s="99">
        <f>GETPIVOTDATA(" total",pivot!$A$7,"form","fiiitt","indicator_id","died_fiiit_"&amp;C35)</f>
        <v>0</v>
      </c>
    </row>
    <row r="36" spans="1:37" s="13" customFormat="1" ht="25.5" customHeight="1" thickBot="1">
      <c r="A36" s="33">
        <v>31</v>
      </c>
      <c r="B36" s="204"/>
      <c r="C36" s="163" t="s">
        <v>51</v>
      </c>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01">
        <f>GETPIVOTDATA(" d"&amp;AE$6,pivot!$A$7,"form","fiiitt","indicator_id","iit_"&amp;$C36)</f>
        <v>18</v>
      </c>
      <c r="AF36" s="102">
        <f>GETPIVOTDATA(" d"&amp;AF$6,pivot!$A$7,"form","fiiitt","indicator_id","iit_"&amp;$C36)</f>
        <v>12</v>
      </c>
      <c r="AG36" s="102">
        <f>GETPIVOTDATA(" d"&amp;AG$6,pivot!$A$7,"form","fiiitt","indicator_id","iit_"&amp;$C36)</f>
        <v>12</v>
      </c>
      <c r="AH36" s="102">
        <f>GETPIVOTDATA(" d"&amp;AH$6,pivot!$A$7,"form","fiiitt","indicator_id","iit_"&amp;$C36)</f>
        <v>12</v>
      </c>
      <c r="AI36" s="98">
        <f ca="1">IFERROR(INDIRECT(ADDRESS(ROW(),SUMPRODUCT(MAX((AE36:AH36&lt;&gt;"")*COLUMN(AE36:AH36))))),"")</f>
        <v>12</v>
      </c>
      <c r="AJ36" s="99">
        <f>GETPIVOTDATA(" total",pivot!$A$7,"form","fiiitt","indicator_id","to_fiiit_"&amp;C36)</f>
        <v>0</v>
      </c>
      <c r="AK36" s="99">
        <f>GETPIVOTDATA(" total",pivot!$A$7,"form","fiiitt","indicator_id","died_fiiit_"&amp;C36)</f>
        <v>0</v>
      </c>
    </row>
    <row r="37" spans="1:37" s="13" customFormat="1" ht="25.5" customHeight="1" thickBot="1">
      <c r="A37" s="33">
        <v>32</v>
      </c>
      <c r="B37" s="204"/>
      <c r="C37" s="159" t="s">
        <v>52</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01">
        <f>GETPIVOTDATA(" d"&amp;AF$6,pivot!$A$7,"form","fiiitt","indicator_id","iit_"&amp;$C37)</f>
        <v>8</v>
      </c>
      <c r="AG37" s="102">
        <f>GETPIVOTDATA(" d"&amp;AG$6,pivot!$A$7,"form","fiiitt","indicator_id","iit_"&amp;$C37)</f>
        <v>8</v>
      </c>
      <c r="AH37" s="102">
        <f>GETPIVOTDATA(" d"&amp;AH$6,pivot!$A$7,"form","fiiitt","indicator_id","iit_"&amp;$C37)</f>
        <v>8</v>
      </c>
      <c r="AI37" s="98">
        <f ca="1">IFERROR(INDIRECT(ADDRESS(ROW(),SUMPRODUCT(MAX((AF37:AH37&lt;&gt;"")*COLUMN(AF37:AH37))))),"")</f>
        <v>8</v>
      </c>
      <c r="AJ37" s="99">
        <f>GETPIVOTDATA(" total",pivot!$A$7,"form","fiiitt","indicator_id","to_fiiit_"&amp;C37)</f>
        <v>1</v>
      </c>
      <c r="AK37" s="99">
        <f>GETPIVOTDATA(" total",pivot!$A$7,"form","fiiitt","indicator_id","died_fiiit_"&amp;C37)</f>
        <v>0</v>
      </c>
    </row>
    <row r="38" spans="1:37" s="13" customFormat="1" ht="25.5" customHeight="1" thickBot="1">
      <c r="A38" s="33">
        <v>33</v>
      </c>
      <c r="B38" s="204"/>
      <c r="C38" s="159" t="s">
        <v>53</v>
      </c>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01">
        <f>GETPIVOTDATA(" d"&amp;AG$6,pivot!$A$7,"form","fiiitt","indicator_id","iit_"&amp;$C38)</f>
        <v>10</v>
      </c>
      <c r="AH38" s="102">
        <f>GETPIVOTDATA(" d"&amp;AH$6,pivot!$A$7,"form","fiiitt","indicator_id","iit_"&amp;$C38)</f>
        <v>5</v>
      </c>
      <c r="AI38" s="98">
        <f ca="1">IFERROR(INDIRECT(ADDRESS(ROW(),SUMPRODUCT(MAX((AG38:AH38&lt;&gt;"")*COLUMN(AG38:AH38))))),"")</f>
        <v>5</v>
      </c>
      <c r="AJ38" s="99">
        <f>GETPIVOTDATA(" total",pivot!$A$7,"form","fiiitt","indicator_id","to_fiiit_"&amp;C38)</f>
        <v>0</v>
      </c>
      <c r="AK38" s="99">
        <f>GETPIVOTDATA(" total",pivot!$A$7,"form","fiiitt","indicator_id","died_fiiit_"&amp;C38)</f>
        <v>0</v>
      </c>
    </row>
    <row r="39" spans="1:37" s="13" customFormat="1" ht="25.5" customHeight="1" thickBot="1">
      <c r="A39" s="33">
        <v>34</v>
      </c>
      <c r="B39" s="204"/>
      <c r="C39" s="161" t="s">
        <v>54</v>
      </c>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01">
        <f>GETPIVOTDATA(" d"&amp;AH$6,pivot!$A$7,"form","fiiitt","indicator_id","iit_"&amp;$C39)</f>
        <v>0</v>
      </c>
      <c r="AI39" s="98">
        <f ca="1">IFERROR(INDIRECT(ADDRESS(ROW(),SUMPRODUCT(MAX((AH39&lt;&gt;"")*COLUMN(AH39))))),"")</f>
        <v>0</v>
      </c>
      <c r="AJ39" s="99">
        <f>GETPIVOTDATA(" total",pivot!$A$7,"form","fiiitt","indicator_id","to_fiiit_"&amp;C39)</f>
        <v>0</v>
      </c>
      <c r="AK39" s="99" t="e">
        <f>GETPIVOTDATA(" total",pivot!$A$7,"form","fiiitt","indicator_id","died_fiiit_"&amp;C39)</f>
        <v>#REF!</v>
      </c>
    </row>
    <row r="40" spans="1:37" s="13" customFormat="1" ht="41.25" customHeight="1" thickBot="1">
      <c r="A40" s="33">
        <v>35</v>
      </c>
      <c r="B40" s="205"/>
      <c r="C40" s="165" t="s">
        <v>2</v>
      </c>
      <c r="D40" s="166"/>
      <c r="E40" s="166"/>
      <c r="F40" s="166"/>
      <c r="G40" s="166"/>
      <c r="H40" s="166"/>
      <c r="I40" s="166"/>
      <c r="J40" s="166"/>
      <c r="K40" s="166"/>
      <c r="L40" s="166"/>
      <c r="M40" s="176"/>
      <c r="N40" s="176"/>
      <c r="O40" s="176"/>
      <c r="P40" s="176"/>
      <c r="Q40" s="176"/>
      <c r="R40" s="176"/>
      <c r="S40" s="176"/>
      <c r="T40" s="176"/>
      <c r="U40" s="176"/>
      <c r="V40" s="176"/>
      <c r="W40" s="176"/>
      <c r="X40" s="176"/>
      <c r="Y40" s="176"/>
      <c r="Z40" s="176"/>
      <c r="AA40" s="176"/>
      <c r="AB40" s="176"/>
      <c r="AC40" s="176"/>
      <c r="AD40" s="176"/>
      <c r="AE40" s="176"/>
      <c r="AF40" s="176"/>
      <c r="AG40" s="176"/>
      <c r="AH40" s="177"/>
      <c r="AI40" s="38">
        <f ca="1">IF(SUM(AI9:AI39)=0,"",SUM(AI9:AI39))</f>
        <v>143</v>
      </c>
      <c r="AJ40" s="38">
        <f>IF(SUM(AJ9:AJ39)=0,"",SUM(AJ9:AJ39))</f>
        <v>9</v>
      </c>
      <c r="AK40" s="38" t="e">
        <f>IF(SUM(AK9:AK39)=0,"",SUM(AK9:AK39))</f>
        <v>#REF!</v>
      </c>
    </row>
    <row r="41" spans="1:37" s="15" customFormat="1" ht="25.5" customHeight="1">
      <c r="A41" s="35"/>
      <c r="B41" s="49"/>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c r="A42" s="35"/>
      <c r="B42" s="49"/>
      <c r="C42" s="171" t="s">
        <v>3</v>
      </c>
      <c r="D42" s="171"/>
      <c r="E42" s="171"/>
      <c r="F42" s="171"/>
      <c r="G42" s="171"/>
      <c r="H42" s="171"/>
      <c r="I42" s="171"/>
      <c r="J42" s="172" t="s">
        <v>4</v>
      </c>
      <c r="K42" s="172"/>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c r="A43" s="35"/>
      <c r="B43" s="49"/>
      <c r="C43" s="168" t="s">
        <v>5</v>
      </c>
      <c r="D43" s="168"/>
      <c r="E43" s="168"/>
      <c r="F43" s="168"/>
      <c r="G43" s="168"/>
      <c r="H43" s="168"/>
      <c r="I43" s="168"/>
      <c r="J43" s="169">
        <f>AJ40</f>
        <v>9</v>
      </c>
      <c r="K43" s="170"/>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c r="A44" s="35"/>
      <c r="B44" s="49"/>
      <c r="C44" s="168" t="s">
        <v>6</v>
      </c>
      <c r="D44" s="168"/>
      <c r="E44" s="168"/>
      <c r="F44" s="168"/>
      <c r="G44" s="168"/>
      <c r="H44" s="168"/>
      <c r="I44" s="168"/>
      <c r="J44" s="173" t="e">
        <f>AK40</f>
        <v>#REF!</v>
      </c>
      <c r="K44" s="174"/>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c r="A45" s="35"/>
      <c r="B45" s="49"/>
      <c r="C45" s="168" t="s">
        <v>58</v>
      </c>
      <c r="D45" s="168"/>
      <c r="E45" s="168"/>
      <c r="F45" s="168"/>
      <c r="G45" s="168"/>
      <c r="H45" s="168"/>
      <c r="I45" s="168"/>
      <c r="J45" s="170">
        <f>SUM(C8:AH8)</f>
        <v>185</v>
      </c>
      <c r="K45" s="170"/>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c r="A46" s="35"/>
      <c r="B46" s="50"/>
      <c r="C46" s="175" t="s">
        <v>59</v>
      </c>
      <c r="D46" s="175"/>
      <c r="E46" s="175"/>
      <c r="F46" s="175"/>
      <c r="G46" s="175"/>
      <c r="H46" s="175"/>
      <c r="I46" s="175"/>
      <c r="J46" s="169">
        <f ca="1">AI40</f>
        <v>143</v>
      </c>
      <c r="K46" s="170"/>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c r="A47" s="35"/>
      <c r="B47" s="4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c r="A48" s="35"/>
      <c r="B48" s="4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c r="A49" s="35"/>
      <c r="B49" s="4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c r="A50" s="35"/>
      <c r="B50" s="4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c r="A51" s="35"/>
      <c r="B51" s="4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c r="A52" s="35"/>
      <c r="B52" s="4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c r="A53" s="35"/>
      <c r="B53" s="4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c r="A54" s="35"/>
      <c r="B54" s="4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c r="A55" s="35"/>
      <c r="B55" s="4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c r="A56" s="35"/>
      <c r="B56" s="4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c r="A57" s="35"/>
      <c r="B57" s="4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c r="A58" s="35"/>
      <c r="B58" s="4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c r="A59" s="35"/>
      <c r="B59" s="4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c r="A60" s="35"/>
      <c r="B60" s="4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c r="A61" s="35"/>
      <c r="B61" s="4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c r="A62" s="35"/>
      <c r="B62" s="4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c r="A63" s="35"/>
      <c r="B63" s="4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c r="A64" s="35"/>
      <c r="B64" s="4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c r="A65" s="35"/>
      <c r="B65" s="4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c r="A66" s="35"/>
      <c r="B66" s="4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c r="A67" s="35"/>
      <c r="B67" s="4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c r="A68" s="35"/>
      <c r="B68" s="4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algorithmName="SHA-512" hashValue="Z+b/rsVZuQe0aU+g+1PHfm21WSI0pR41anmwP2uJEPudkwPBVkrnkT6w1vFNIbN2srz0h34vEOfbsPdF6KX4QQ==" saltValue="1qNqDGao82jPnOYlghxY1g==" spinCount="100000" sheet="1" selectLockedCells="1"/>
  <mergeCells count="58">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 ref="J42:K42"/>
    <mergeCell ref="C31:Y31"/>
    <mergeCell ref="C32:Z32"/>
    <mergeCell ref="C33:AA33"/>
    <mergeCell ref="C34:AB34"/>
    <mergeCell ref="C35:AC35"/>
    <mergeCell ref="C36:AD36"/>
    <mergeCell ref="C26:T26"/>
    <mergeCell ref="C27:U27"/>
    <mergeCell ref="C28:V28"/>
    <mergeCell ref="C29:W29"/>
    <mergeCell ref="C39:AG39"/>
    <mergeCell ref="C21:O21"/>
    <mergeCell ref="C22:P22"/>
    <mergeCell ref="C23:Q23"/>
    <mergeCell ref="C24:R24"/>
    <mergeCell ref="C25:S25"/>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AI7:AI8"/>
    <mergeCell ref="L3:R3"/>
    <mergeCell ref="S3:T3"/>
    <mergeCell ref="U3:W3"/>
    <mergeCell ref="Y3:AA3"/>
    <mergeCell ref="B4:AH5"/>
    <mergeCell ref="AG3:AH3"/>
    <mergeCell ref="AI4:AI5"/>
    <mergeCell ref="AB3:AF3"/>
  </mergeCells>
  <conditionalFormatting sqref="D7:AH7">
    <cfRule type="colorScale" priority="3">
      <colorScale>
        <cfvo type="min"/>
        <cfvo type="percentile" val="50"/>
        <cfvo type="max"/>
        <color rgb="FF63BE7B"/>
        <color rgb="FFFFEB84"/>
        <color rgb="FFF8696B"/>
      </colorScale>
    </cfRule>
  </conditionalFormatting>
  <conditionalFormatting sqref="D8:AH8">
    <cfRule type="colorScale" priority="2">
      <colorScale>
        <cfvo type="min"/>
        <cfvo type="percentile" val="50"/>
        <cfvo type="max"/>
        <color rgb="FFF8696B"/>
        <color rgb="FFFFEB84"/>
        <color rgb="FF63BE7B"/>
      </colorScale>
    </cfRule>
  </conditionalFormatting>
  <conditionalFormatting sqref="D9 E10 F11 G12 H13 I14 J15 K16 L17 M18 N19 O20 P21 Q22 R23 S24 T25 U26 V27 W28 X29 Y30 Z31 AA32 AB33 AC34 AD35 AE36 AF37 AG38 AH39">
    <cfRule type="colorScale" priority="1">
      <colorScale>
        <cfvo type="min"/>
        <cfvo type="percentile" val="50"/>
        <cfvo type="max"/>
        <color rgb="FF63BE7B"/>
        <color rgb="FFFFEB84"/>
        <color rgb="FFF8696B"/>
      </colorScale>
    </cfRule>
  </conditionalFormatting>
  <dataValidations count="1">
    <dataValidation type="whole" allowBlank="1" showInputMessage="1" showErrorMessage="1" sqref="D9:AH9 G12:AH12 M17:AH18 L17 J15 H13 E10 J43:K46 F10:AH11 I13:AH14 K15:AH16 AJ9:AK39 C7:AH8">
      <formula1>0</formula1>
      <formula2>1000</formula2>
    </dataValidation>
  </dataValidations>
  <pageMargins left="0.25" right="0.25" top="0.75" bottom="0.75" header="0.3" footer="0.3"/>
  <pageSetup paperSize="9" scale="36"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C52" sqref="C52"/>
    </sheetView>
  </sheetViews>
  <sheetFormatPr defaultRowHeight="1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5"/>
  <sheetViews>
    <sheetView showGridLines="0" workbookViewId="0">
      <pane xSplit="2" ySplit="8" topLeftCell="C204" activePane="bottomRight" state="frozen"/>
      <selection pane="topRight" activeCell="C1" sqref="C1"/>
      <selection pane="bottomLeft" activeCell="A9" sqref="A9"/>
      <selection pane="bottomRight" activeCell="G222" sqref="G222"/>
    </sheetView>
  </sheetViews>
  <sheetFormatPr defaultRowHeight="15"/>
  <cols>
    <col min="1" max="1" width="10" bestFit="1" customWidth="1" collapsed="1"/>
    <col min="2" max="2" width="28.140625" bestFit="1" customWidth="1" collapsed="1"/>
    <col min="3" max="3" width="9.7109375" bestFit="1" customWidth="1" collapsed="1"/>
    <col min="4" max="10" width="5" bestFit="1" customWidth="1" collapsed="1"/>
    <col min="11" max="12" width="4" bestFit="1" customWidth="1" collapsed="1"/>
    <col min="13" max="34" width="4.5703125" bestFit="1" customWidth="1" collapsed="1"/>
    <col min="35" max="35" width="5.5703125" bestFit="1" customWidth="1" collapsed="1"/>
  </cols>
  <sheetData>
    <row r="1" spans="1:35">
      <c r="A1" s="90" t="s">
        <v>146</v>
      </c>
      <c r="B1" s="89" t="s">
        <v>151</v>
      </c>
    </row>
    <row r="2" spans="1:35">
      <c r="A2" s="90" t="s">
        <v>147</v>
      </c>
      <c r="B2" s="89" t="s">
        <v>151</v>
      </c>
    </row>
    <row r="3" spans="1:35">
      <c r="A3" s="90" t="s">
        <v>148</v>
      </c>
      <c r="B3" s="89" t="s">
        <v>151</v>
      </c>
    </row>
    <row r="4" spans="1:35">
      <c r="A4" s="90" t="s">
        <v>149</v>
      </c>
      <c r="B4" s="89" t="s">
        <v>151</v>
      </c>
    </row>
    <row r="5" spans="1:35">
      <c r="A5" s="90" t="s">
        <v>150</v>
      </c>
      <c r="B5" s="89" t="s">
        <v>151</v>
      </c>
    </row>
    <row r="7" spans="1:35">
      <c r="A7" s="89"/>
      <c r="B7" s="89"/>
      <c r="C7" s="90" t="s">
        <v>152</v>
      </c>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row>
    <row r="8" spans="1:35">
      <c r="A8" s="90" t="s">
        <v>73</v>
      </c>
      <c r="B8" s="90" t="s">
        <v>115</v>
      </c>
      <c r="C8" s="89" t="s">
        <v>153</v>
      </c>
      <c r="D8" s="89" t="s">
        <v>154</v>
      </c>
      <c r="E8" s="89" t="s">
        <v>155</v>
      </c>
      <c r="F8" s="89" t="s">
        <v>156</v>
      </c>
      <c r="G8" s="89" t="s">
        <v>157</v>
      </c>
      <c r="H8" s="89" t="s">
        <v>158</v>
      </c>
      <c r="I8" s="89" t="s">
        <v>159</v>
      </c>
      <c r="J8" s="89" t="s">
        <v>160</v>
      </c>
      <c r="K8" s="89" t="s">
        <v>161</v>
      </c>
      <c r="L8" s="89" t="s">
        <v>162</v>
      </c>
      <c r="M8" s="89" t="s">
        <v>163</v>
      </c>
      <c r="N8" s="89" t="s">
        <v>164</v>
      </c>
      <c r="O8" s="89" t="s">
        <v>165</v>
      </c>
      <c r="P8" s="89" t="s">
        <v>166</v>
      </c>
      <c r="Q8" s="89" t="s">
        <v>167</v>
      </c>
      <c r="R8" s="89" t="s">
        <v>168</v>
      </c>
      <c r="S8" s="89" t="s">
        <v>169</v>
      </c>
      <c r="T8" s="89" t="s">
        <v>170</v>
      </c>
      <c r="U8" s="89" t="s">
        <v>171</v>
      </c>
      <c r="V8" s="89" t="s">
        <v>172</v>
      </c>
      <c r="W8" s="89" t="s">
        <v>173</v>
      </c>
      <c r="X8" s="89" t="s">
        <v>174</v>
      </c>
      <c r="Y8" s="89" t="s">
        <v>175</v>
      </c>
      <c r="Z8" s="89" t="s">
        <v>176</v>
      </c>
      <c r="AA8" s="89" t="s">
        <v>177</v>
      </c>
      <c r="AB8" s="89" t="s">
        <v>178</v>
      </c>
      <c r="AC8" s="89" t="s">
        <v>179</v>
      </c>
      <c r="AD8" s="89" t="s">
        <v>180</v>
      </c>
      <c r="AE8" s="89" t="s">
        <v>181</v>
      </c>
      <c r="AF8" s="89" t="s">
        <v>182</v>
      </c>
      <c r="AG8" s="89" t="s">
        <v>183</v>
      </c>
      <c r="AH8" s="89" t="s">
        <v>184</v>
      </c>
      <c r="AI8" s="89" t="s">
        <v>185</v>
      </c>
    </row>
    <row r="9" spans="1:35">
      <c r="A9" s="89" t="s">
        <v>129</v>
      </c>
      <c r="B9" s="89" t="s">
        <v>187</v>
      </c>
      <c r="C9" s="91">
        <v>0</v>
      </c>
      <c r="D9" s="91">
        <v>0</v>
      </c>
      <c r="E9" s="91">
        <v>0</v>
      </c>
      <c r="F9" s="91">
        <v>0</v>
      </c>
      <c r="G9" s="91">
        <v>0</v>
      </c>
      <c r="H9" s="91">
        <v>0</v>
      </c>
      <c r="I9" s="91">
        <v>0</v>
      </c>
      <c r="J9" s="91">
        <v>0</v>
      </c>
      <c r="K9" s="91">
        <v>0</v>
      </c>
      <c r="L9" s="91">
        <v>0</v>
      </c>
      <c r="M9" s="91">
        <v>0</v>
      </c>
      <c r="N9" s="91">
        <v>0</v>
      </c>
      <c r="O9" s="91">
        <v>0</v>
      </c>
      <c r="P9" s="91">
        <v>0</v>
      </c>
      <c r="Q9" s="91">
        <v>0</v>
      </c>
      <c r="R9" s="91">
        <v>0</v>
      </c>
      <c r="S9" s="91">
        <v>0</v>
      </c>
      <c r="T9" s="91">
        <v>0</v>
      </c>
      <c r="U9" s="91">
        <v>0</v>
      </c>
      <c r="V9" s="91">
        <v>0</v>
      </c>
      <c r="W9" s="91">
        <v>0</v>
      </c>
      <c r="X9" s="91">
        <v>0</v>
      </c>
      <c r="Y9" s="91">
        <v>0</v>
      </c>
      <c r="Z9" s="91">
        <v>0</v>
      </c>
      <c r="AA9" s="91">
        <v>0</v>
      </c>
      <c r="AB9" s="91">
        <v>0</v>
      </c>
      <c r="AC9" s="91">
        <v>0</v>
      </c>
      <c r="AD9" s="91">
        <v>0</v>
      </c>
      <c r="AE9" s="91">
        <v>0</v>
      </c>
      <c r="AF9" s="91">
        <v>0</v>
      </c>
      <c r="AG9" s="91">
        <v>0</v>
      </c>
      <c r="AH9" s="91">
        <v>0</v>
      </c>
      <c r="AI9" s="91">
        <v>1</v>
      </c>
    </row>
    <row r="10" spans="1:35">
      <c r="A10" s="89" t="s">
        <v>129</v>
      </c>
      <c r="B10" s="89" t="s">
        <v>188</v>
      </c>
      <c r="C10" s="91">
        <v>0</v>
      </c>
      <c r="D10" s="91">
        <v>0</v>
      </c>
      <c r="E10" s="91">
        <v>0</v>
      </c>
      <c r="F10" s="91">
        <v>0</v>
      </c>
      <c r="G10" s="91">
        <v>0</v>
      </c>
      <c r="H10" s="91">
        <v>0</v>
      </c>
      <c r="I10" s="91">
        <v>0</v>
      </c>
      <c r="J10" s="91">
        <v>0</v>
      </c>
      <c r="K10" s="91">
        <v>0</v>
      </c>
      <c r="L10" s="91">
        <v>0</v>
      </c>
      <c r="M10" s="91">
        <v>0</v>
      </c>
      <c r="N10" s="91">
        <v>0</v>
      </c>
      <c r="O10" s="91">
        <v>0</v>
      </c>
      <c r="P10" s="91">
        <v>0</v>
      </c>
      <c r="Q10" s="91">
        <v>0</v>
      </c>
      <c r="R10" s="91">
        <v>0</v>
      </c>
      <c r="S10" s="91">
        <v>0</v>
      </c>
      <c r="T10" s="91">
        <v>0</v>
      </c>
      <c r="U10" s="91">
        <v>0</v>
      </c>
      <c r="V10" s="91">
        <v>0</v>
      </c>
      <c r="W10" s="91">
        <v>0</v>
      </c>
      <c r="X10" s="91">
        <v>0</v>
      </c>
      <c r="Y10" s="91">
        <v>0</v>
      </c>
      <c r="Z10" s="91">
        <v>0</v>
      </c>
      <c r="AA10" s="91">
        <v>0</v>
      </c>
      <c r="AB10" s="91">
        <v>0</v>
      </c>
      <c r="AC10" s="91">
        <v>0</v>
      </c>
      <c r="AD10" s="91">
        <v>0</v>
      </c>
      <c r="AE10" s="91">
        <v>0</v>
      </c>
      <c r="AF10" s="91">
        <v>0</v>
      </c>
      <c r="AG10" s="91">
        <v>0</v>
      </c>
      <c r="AH10" s="91">
        <v>0</v>
      </c>
      <c r="AI10" s="91">
        <v>0</v>
      </c>
    </row>
    <row r="11" spans="1:35">
      <c r="A11" s="89" t="s">
        <v>129</v>
      </c>
      <c r="B11" s="89" t="s">
        <v>189</v>
      </c>
      <c r="C11" s="91">
        <v>0</v>
      </c>
      <c r="D11" s="91">
        <v>0</v>
      </c>
      <c r="E11" s="91">
        <v>0</v>
      </c>
      <c r="F11" s="91">
        <v>0</v>
      </c>
      <c r="G11" s="91">
        <v>0</v>
      </c>
      <c r="H11" s="91">
        <v>0</v>
      </c>
      <c r="I11" s="91">
        <v>0</v>
      </c>
      <c r="J11" s="91">
        <v>0</v>
      </c>
      <c r="K11" s="91">
        <v>0</v>
      </c>
      <c r="L11" s="91">
        <v>0</v>
      </c>
      <c r="M11" s="91">
        <v>0</v>
      </c>
      <c r="N11" s="91">
        <v>0</v>
      </c>
      <c r="O11" s="91">
        <v>0</v>
      </c>
      <c r="P11" s="91">
        <v>0</v>
      </c>
      <c r="Q11" s="91">
        <v>0</v>
      </c>
      <c r="R11" s="91">
        <v>0</v>
      </c>
      <c r="S11" s="91">
        <v>0</v>
      </c>
      <c r="T11" s="91">
        <v>0</v>
      </c>
      <c r="U11" s="91">
        <v>0</v>
      </c>
      <c r="V11" s="91">
        <v>0</v>
      </c>
      <c r="W11" s="91">
        <v>0</v>
      </c>
      <c r="X11" s="91">
        <v>0</v>
      </c>
      <c r="Y11" s="91">
        <v>0</v>
      </c>
      <c r="Z11" s="91">
        <v>0</v>
      </c>
      <c r="AA11" s="91">
        <v>0</v>
      </c>
      <c r="AB11" s="91">
        <v>0</v>
      </c>
      <c r="AC11" s="91">
        <v>0</v>
      </c>
      <c r="AD11" s="91">
        <v>0</v>
      </c>
      <c r="AE11" s="91">
        <v>0</v>
      </c>
      <c r="AF11" s="91">
        <v>0</v>
      </c>
      <c r="AG11" s="91">
        <v>0</v>
      </c>
      <c r="AH11" s="91">
        <v>0</v>
      </c>
      <c r="AI11" s="91">
        <v>0</v>
      </c>
    </row>
    <row r="12" spans="1:35">
      <c r="A12" s="89" t="s">
        <v>129</v>
      </c>
      <c r="B12" s="89" t="s">
        <v>190</v>
      </c>
      <c r="C12" s="91">
        <v>0</v>
      </c>
      <c r="D12" s="91">
        <v>0</v>
      </c>
      <c r="E12" s="91">
        <v>0</v>
      </c>
      <c r="F12" s="91">
        <v>0</v>
      </c>
      <c r="G12" s="91">
        <v>0</v>
      </c>
      <c r="H12" s="91">
        <v>0</v>
      </c>
      <c r="I12" s="91">
        <v>0</v>
      </c>
      <c r="J12" s="91">
        <v>0</v>
      </c>
      <c r="K12" s="91">
        <v>0</v>
      </c>
      <c r="L12" s="91">
        <v>0</v>
      </c>
      <c r="M12" s="91">
        <v>0</v>
      </c>
      <c r="N12" s="91">
        <v>0</v>
      </c>
      <c r="O12" s="91">
        <v>0</v>
      </c>
      <c r="P12" s="91">
        <v>0</v>
      </c>
      <c r="Q12" s="91">
        <v>0</v>
      </c>
      <c r="R12" s="91">
        <v>0</v>
      </c>
      <c r="S12" s="91">
        <v>0</v>
      </c>
      <c r="T12" s="91">
        <v>0</v>
      </c>
      <c r="U12" s="91">
        <v>0</v>
      </c>
      <c r="V12" s="91">
        <v>0</v>
      </c>
      <c r="W12" s="91">
        <v>0</v>
      </c>
      <c r="X12" s="91">
        <v>0</v>
      </c>
      <c r="Y12" s="91">
        <v>0</v>
      </c>
      <c r="Z12" s="91">
        <v>0</v>
      </c>
      <c r="AA12" s="91">
        <v>0</v>
      </c>
      <c r="AB12" s="91">
        <v>0</v>
      </c>
      <c r="AC12" s="91">
        <v>0</v>
      </c>
      <c r="AD12" s="91">
        <v>0</v>
      </c>
      <c r="AE12" s="91">
        <v>0</v>
      </c>
      <c r="AF12" s="91">
        <v>0</v>
      </c>
      <c r="AG12" s="91">
        <v>0</v>
      </c>
      <c r="AH12" s="91">
        <v>0</v>
      </c>
      <c r="AI12" s="91">
        <v>1</v>
      </c>
    </row>
    <row r="13" spans="1:35">
      <c r="A13" s="89" t="s">
        <v>129</v>
      </c>
      <c r="B13" s="89" t="s">
        <v>191</v>
      </c>
      <c r="C13" s="91">
        <v>0</v>
      </c>
      <c r="D13" s="91">
        <v>0</v>
      </c>
      <c r="E13" s="91">
        <v>0</v>
      </c>
      <c r="F13" s="91">
        <v>0</v>
      </c>
      <c r="G13" s="91">
        <v>0</v>
      </c>
      <c r="H13" s="91">
        <v>0</v>
      </c>
      <c r="I13" s="91">
        <v>0</v>
      </c>
      <c r="J13" s="91">
        <v>0</v>
      </c>
      <c r="K13" s="91">
        <v>0</v>
      </c>
      <c r="L13" s="91">
        <v>0</v>
      </c>
      <c r="M13" s="91">
        <v>0</v>
      </c>
      <c r="N13" s="91">
        <v>0</v>
      </c>
      <c r="O13" s="91">
        <v>0</v>
      </c>
      <c r="P13" s="91">
        <v>0</v>
      </c>
      <c r="Q13" s="91">
        <v>0</v>
      </c>
      <c r="R13" s="91">
        <v>0</v>
      </c>
      <c r="S13" s="91">
        <v>0</v>
      </c>
      <c r="T13" s="91">
        <v>0</v>
      </c>
      <c r="U13" s="91">
        <v>0</v>
      </c>
      <c r="V13" s="91">
        <v>0</v>
      </c>
      <c r="W13" s="91">
        <v>0</v>
      </c>
      <c r="X13" s="91">
        <v>0</v>
      </c>
      <c r="Y13" s="91">
        <v>0</v>
      </c>
      <c r="Z13" s="91">
        <v>0</v>
      </c>
      <c r="AA13" s="91">
        <v>0</v>
      </c>
      <c r="AB13" s="91">
        <v>0</v>
      </c>
      <c r="AC13" s="91">
        <v>0</v>
      </c>
      <c r="AD13" s="91">
        <v>0</v>
      </c>
      <c r="AE13" s="91">
        <v>0</v>
      </c>
      <c r="AF13" s="91">
        <v>0</v>
      </c>
      <c r="AG13" s="91">
        <v>0</v>
      </c>
      <c r="AH13" s="91">
        <v>0</v>
      </c>
      <c r="AI13" s="91">
        <v>0</v>
      </c>
    </row>
    <row r="14" spans="1:35">
      <c r="A14" s="89" t="s">
        <v>129</v>
      </c>
      <c r="B14" s="89" t="s">
        <v>192</v>
      </c>
      <c r="C14" s="91">
        <v>0</v>
      </c>
      <c r="D14" s="91">
        <v>0</v>
      </c>
      <c r="E14" s="91">
        <v>0</v>
      </c>
      <c r="F14" s="91">
        <v>0</v>
      </c>
      <c r="G14" s="91">
        <v>0</v>
      </c>
      <c r="H14" s="91">
        <v>0</v>
      </c>
      <c r="I14" s="91">
        <v>0</v>
      </c>
      <c r="J14" s="91">
        <v>0</v>
      </c>
      <c r="K14" s="91">
        <v>0</v>
      </c>
      <c r="L14" s="91">
        <v>0</v>
      </c>
      <c r="M14" s="91">
        <v>0</v>
      </c>
      <c r="N14" s="91">
        <v>0</v>
      </c>
      <c r="O14" s="91">
        <v>0</v>
      </c>
      <c r="P14" s="91">
        <v>0</v>
      </c>
      <c r="Q14" s="91">
        <v>0</v>
      </c>
      <c r="R14" s="91">
        <v>0</v>
      </c>
      <c r="S14" s="91">
        <v>0</v>
      </c>
      <c r="T14" s="91">
        <v>0</v>
      </c>
      <c r="U14" s="91">
        <v>0</v>
      </c>
      <c r="V14" s="91">
        <v>0</v>
      </c>
      <c r="W14" s="91">
        <v>0</v>
      </c>
      <c r="X14" s="91">
        <v>0</v>
      </c>
      <c r="Y14" s="91">
        <v>0</v>
      </c>
      <c r="Z14" s="91">
        <v>0</v>
      </c>
      <c r="AA14" s="91">
        <v>0</v>
      </c>
      <c r="AB14" s="91">
        <v>0</v>
      </c>
      <c r="AC14" s="91">
        <v>0</v>
      </c>
      <c r="AD14" s="91">
        <v>0</v>
      </c>
      <c r="AE14" s="91">
        <v>0</v>
      </c>
      <c r="AF14" s="91">
        <v>0</v>
      </c>
      <c r="AG14" s="91">
        <v>0</v>
      </c>
      <c r="AH14" s="91">
        <v>0</v>
      </c>
      <c r="AI14" s="91">
        <v>0</v>
      </c>
    </row>
    <row r="15" spans="1:35">
      <c r="A15" s="89" t="s">
        <v>129</v>
      </c>
      <c r="B15" s="89" t="s">
        <v>193</v>
      </c>
      <c r="C15" s="91">
        <v>0</v>
      </c>
      <c r="D15" s="91">
        <v>0</v>
      </c>
      <c r="E15" s="91">
        <v>0</v>
      </c>
      <c r="F15" s="91">
        <v>0</v>
      </c>
      <c r="G15" s="91">
        <v>0</v>
      </c>
      <c r="H15" s="91">
        <v>0</v>
      </c>
      <c r="I15" s="91">
        <v>0</v>
      </c>
      <c r="J15" s="91">
        <v>0</v>
      </c>
      <c r="K15" s="91">
        <v>0</v>
      </c>
      <c r="L15" s="91">
        <v>0</v>
      </c>
      <c r="M15" s="91">
        <v>0</v>
      </c>
      <c r="N15" s="91">
        <v>0</v>
      </c>
      <c r="O15" s="91">
        <v>0</v>
      </c>
      <c r="P15" s="91">
        <v>0</v>
      </c>
      <c r="Q15" s="91">
        <v>0</v>
      </c>
      <c r="R15" s="91">
        <v>0</v>
      </c>
      <c r="S15" s="91">
        <v>0</v>
      </c>
      <c r="T15" s="91">
        <v>0</v>
      </c>
      <c r="U15" s="91">
        <v>0</v>
      </c>
      <c r="V15" s="91">
        <v>0</v>
      </c>
      <c r="W15" s="91">
        <v>0</v>
      </c>
      <c r="X15" s="91">
        <v>0</v>
      </c>
      <c r="Y15" s="91">
        <v>0</v>
      </c>
      <c r="Z15" s="91">
        <v>0</v>
      </c>
      <c r="AA15" s="91">
        <v>0</v>
      </c>
      <c r="AB15" s="91">
        <v>0</v>
      </c>
      <c r="AC15" s="91">
        <v>0</v>
      </c>
      <c r="AD15" s="91">
        <v>0</v>
      </c>
      <c r="AE15" s="91">
        <v>0</v>
      </c>
      <c r="AF15" s="91">
        <v>0</v>
      </c>
      <c r="AG15" s="91">
        <v>0</v>
      </c>
      <c r="AH15" s="91">
        <v>0</v>
      </c>
      <c r="AI15" s="91">
        <v>0</v>
      </c>
    </row>
    <row r="16" spans="1:35">
      <c r="A16" s="89" t="s">
        <v>129</v>
      </c>
      <c r="B16" s="89" t="s">
        <v>194</v>
      </c>
      <c r="C16" s="91">
        <v>0</v>
      </c>
      <c r="D16" s="91">
        <v>0</v>
      </c>
      <c r="E16" s="91">
        <v>0</v>
      </c>
      <c r="F16" s="91">
        <v>0</v>
      </c>
      <c r="G16" s="91">
        <v>0</v>
      </c>
      <c r="H16" s="91">
        <v>0</v>
      </c>
      <c r="I16" s="91">
        <v>0</v>
      </c>
      <c r="J16" s="91">
        <v>0</v>
      </c>
      <c r="K16" s="91">
        <v>0</v>
      </c>
      <c r="L16" s="91">
        <v>0</v>
      </c>
      <c r="M16" s="91">
        <v>0</v>
      </c>
      <c r="N16" s="91">
        <v>0</v>
      </c>
      <c r="O16" s="91">
        <v>0</v>
      </c>
      <c r="P16" s="91">
        <v>0</v>
      </c>
      <c r="Q16" s="91">
        <v>0</v>
      </c>
      <c r="R16" s="91">
        <v>0</v>
      </c>
      <c r="S16" s="91">
        <v>0</v>
      </c>
      <c r="T16" s="91">
        <v>0</v>
      </c>
      <c r="U16" s="91">
        <v>0</v>
      </c>
      <c r="V16" s="91">
        <v>0</v>
      </c>
      <c r="W16" s="91">
        <v>0</v>
      </c>
      <c r="X16" s="91">
        <v>0</v>
      </c>
      <c r="Y16" s="91">
        <v>0</v>
      </c>
      <c r="Z16" s="91">
        <v>0</v>
      </c>
      <c r="AA16" s="91">
        <v>0</v>
      </c>
      <c r="AB16" s="91">
        <v>0</v>
      </c>
      <c r="AC16" s="91">
        <v>0</v>
      </c>
      <c r="AD16" s="91">
        <v>0</v>
      </c>
      <c r="AE16" s="91">
        <v>0</v>
      </c>
      <c r="AF16" s="91">
        <v>0</v>
      </c>
      <c r="AG16" s="91">
        <v>0</v>
      </c>
      <c r="AH16" s="91">
        <v>0</v>
      </c>
      <c r="AI16" s="91">
        <v>0</v>
      </c>
    </row>
    <row r="17" spans="1:35">
      <c r="A17" s="89" t="s">
        <v>129</v>
      </c>
      <c r="B17" s="89" t="s">
        <v>195</v>
      </c>
      <c r="C17" s="91">
        <v>0</v>
      </c>
      <c r="D17" s="91">
        <v>0</v>
      </c>
      <c r="E17" s="91">
        <v>0</v>
      </c>
      <c r="F17" s="91">
        <v>0</v>
      </c>
      <c r="G17" s="91">
        <v>0</v>
      </c>
      <c r="H17" s="91">
        <v>0</v>
      </c>
      <c r="I17" s="91">
        <v>0</v>
      </c>
      <c r="J17" s="91">
        <v>0</v>
      </c>
      <c r="K17" s="91">
        <v>0</v>
      </c>
      <c r="L17" s="91">
        <v>0</v>
      </c>
      <c r="M17" s="91">
        <v>0</v>
      </c>
      <c r="N17" s="91">
        <v>0</v>
      </c>
      <c r="O17" s="91">
        <v>0</v>
      </c>
      <c r="P17" s="91">
        <v>0</v>
      </c>
      <c r="Q17" s="91">
        <v>0</v>
      </c>
      <c r="R17" s="91">
        <v>0</v>
      </c>
      <c r="S17" s="91">
        <v>0</v>
      </c>
      <c r="T17" s="91">
        <v>0</v>
      </c>
      <c r="U17" s="91">
        <v>0</v>
      </c>
      <c r="V17" s="91">
        <v>0</v>
      </c>
      <c r="W17" s="91">
        <v>0</v>
      </c>
      <c r="X17" s="91">
        <v>0</v>
      </c>
      <c r="Y17" s="91">
        <v>0</v>
      </c>
      <c r="Z17" s="91">
        <v>0</v>
      </c>
      <c r="AA17" s="91">
        <v>0</v>
      </c>
      <c r="AB17" s="91">
        <v>0</v>
      </c>
      <c r="AC17" s="91">
        <v>0</v>
      </c>
      <c r="AD17" s="91">
        <v>0</v>
      </c>
      <c r="AE17" s="91">
        <v>0</v>
      </c>
      <c r="AF17" s="91">
        <v>0</v>
      </c>
      <c r="AG17" s="91">
        <v>0</v>
      </c>
      <c r="AH17" s="91">
        <v>0</v>
      </c>
      <c r="AI17" s="91">
        <v>1</v>
      </c>
    </row>
    <row r="18" spans="1:35">
      <c r="A18" s="89" t="s">
        <v>129</v>
      </c>
      <c r="B18" s="89" t="s">
        <v>196</v>
      </c>
      <c r="C18" s="91">
        <v>0</v>
      </c>
      <c r="D18" s="91">
        <v>0</v>
      </c>
      <c r="E18" s="91">
        <v>0</v>
      </c>
      <c r="F18" s="91">
        <v>0</v>
      </c>
      <c r="G18" s="91">
        <v>0</v>
      </c>
      <c r="H18" s="91">
        <v>0</v>
      </c>
      <c r="I18" s="91">
        <v>0</v>
      </c>
      <c r="J18" s="91">
        <v>0</v>
      </c>
      <c r="K18" s="91">
        <v>0</v>
      </c>
      <c r="L18" s="91">
        <v>0</v>
      </c>
      <c r="M18" s="91">
        <v>0</v>
      </c>
      <c r="N18" s="91">
        <v>0</v>
      </c>
      <c r="O18" s="91">
        <v>0</v>
      </c>
      <c r="P18" s="91">
        <v>0</v>
      </c>
      <c r="Q18" s="91">
        <v>0</v>
      </c>
      <c r="R18" s="91">
        <v>0</v>
      </c>
      <c r="S18" s="91">
        <v>0</v>
      </c>
      <c r="T18" s="91">
        <v>0</v>
      </c>
      <c r="U18" s="91">
        <v>0</v>
      </c>
      <c r="V18" s="91">
        <v>0</v>
      </c>
      <c r="W18" s="91">
        <v>0</v>
      </c>
      <c r="X18" s="91">
        <v>0</v>
      </c>
      <c r="Y18" s="91">
        <v>0</v>
      </c>
      <c r="Z18" s="91">
        <v>0</v>
      </c>
      <c r="AA18" s="91">
        <v>0</v>
      </c>
      <c r="AB18" s="91">
        <v>0</v>
      </c>
      <c r="AC18" s="91">
        <v>0</v>
      </c>
      <c r="AD18" s="91">
        <v>0</v>
      </c>
      <c r="AE18" s="91">
        <v>0</v>
      </c>
      <c r="AF18" s="91">
        <v>0</v>
      </c>
      <c r="AG18" s="91">
        <v>0</v>
      </c>
      <c r="AH18" s="91">
        <v>0</v>
      </c>
      <c r="AI18" s="91">
        <v>0</v>
      </c>
    </row>
    <row r="19" spans="1:35">
      <c r="A19" s="89" t="s">
        <v>129</v>
      </c>
      <c r="B19" s="89" t="s">
        <v>197</v>
      </c>
      <c r="C19" s="91">
        <v>0</v>
      </c>
      <c r="D19" s="91">
        <v>0</v>
      </c>
      <c r="E19" s="91">
        <v>0</v>
      </c>
      <c r="F19" s="91">
        <v>0</v>
      </c>
      <c r="G19" s="91">
        <v>0</v>
      </c>
      <c r="H19" s="91">
        <v>0</v>
      </c>
      <c r="I19" s="91">
        <v>0</v>
      </c>
      <c r="J19" s="91">
        <v>0</v>
      </c>
      <c r="K19" s="91">
        <v>0</v>
      </c>
      <c r="L19" s="91">
        <v>0</v>
      </c>
      <c r="M19" s="91">
        <v>0</v>
      </c>
      <c r="N19" s="91">
        <v>0</v>
      </c>
      <c r="O19" s="91">
        <v>0</v>
      </c>
      <c r="P19" s="91">
        <v>0</v>
      </c>
      <c r="Q19" s="91">
        <v>0</v>
      </c>
      <c r="R19" s="91">
        <v>0</v>
      </c>
      <c r="S19" s="91">
        <v>0</v>
      </c>
      <c r="T19" s="91">
        <v>0</v>
      </c>
      <c r="U19" s="91">
        <v>0</v>
      </c>
      <c r="V19" s="91">
        <v>0</v>
      </c>
      <c r="W19" s="91">
        <v>0</v>
      </c>
      <c r="X19" s="91">
        <v>0</v>
      </c>
      <c r="Y19" s="91">
        <v>0</v>
      </c>
      <c r="Z19" s="91">
        <v>0</v>
      </c>
      <c r="AA19" s="91">
        <v>0</v>
      </c>
      <c r="AB19" s="91">
        <v>0</v>
      </c>
      <c r="AC19" s="91">
        <v>0</v>
      </c>
      <c r="AD19" s="91">
        <v>0</v>
      </c>
      <c r="AE19" s="91">
        <v>0</v>
      </c>
      <c r="AF19" s="91">
        <v>0</v>
      </c>
      <c r="AG19" s="91">
        <v>0</v>
      </c>
      <c r="AH19" s="91">
        <v>0</v>
      </c>
      <c r="AI19" s="91">
        <v>0</v>
      </c>
    </row>
    <row r="20" spans="1:35">
      <c r="A20" s="89" t="s">
        <v>129</v>
      </c>
      <c r="B20" s="89" t="s">
        <v>198</v>
      </c>
      <c r="C20" s="91">
        <v>0</v>
      </c>
      <c r="D20" s="91">
        <v>0</v>
      </c>
      <c r="E20" s="91">
        <v>0</v>
      </c>
      <c r="F20" s="91">
        <v>0</v>
      </c>
      <c r="G20" s="91">
        <v>0</v>
      </c>
      <c r="H20" s="91">
        <v>0</v>
      </c>
      <c r="I20" s="91">
        <v>0</v>
      </c>
      <c r="J20" s="91">
        <v>0</v>
      </c>
      <c r="K20" s="91">
        <v>0</v>
      </c>
      <c r="L20" s="91">
        <v>0</v>
      </c>
      <c r="M20" s="91">
        <v>0</v>
      </c>
      <c r="N20" s="91">
        <v>0</v>
      </c>
      <c r="O20" s="91">
        <v>0</v>
      </c>
      <c r="P20" s="91">
        <v>0</v>
      </c>
      <c r="Q20" s="91">
        <v>0</v>
      </c>
      <c r="R20" s="91">
        <v>0</v>
      </c>
      <c r="S20" s="91">
        <v>0</v>
      </c>
      <c r="T20" s="91">
        <v>0</v>
      </c>
      <c r="U20" s="91">
        <v>0</v>
      </c>
      <c r="V20" s="91">
        <v>0</v>
      </c>
      <c r="W20" s="91">
        <v>0</v>
      </c>
      <c r="X20" s="91">
        <v>0</v>
      </c>
      <c r="Y20" s="91">
        <v>0</v>
      </c>
      <c r="Z20" s="91">
        <v>0</v>
      </c>
      <c r="AA20" s="91">
        <v>0</v>
      </c>
      <c r="AB20" s="91">
        <v>0</v>
      </c>
      <c r="AC20" s="91">
        <v>0</v>
      </c>
      <c r="AD20" s="91">
        <v>0</v>
      </c>
      <c r="AE20" s="91">
        <v>0</v>
      </c>
      <c r="AF20" s="91">
        <v>0</v>
      </c>
      <c r="AG20" s="91">
        <v>0</v>
      </c>
      <c r="AH20" s="91">
        <v>0</v>
      </c>
      <c r="AI20" s="91">
        <v>0</v>
      </c>
    </row>
    <row r="21" spans="1:35">
      <c r="A21" s="89" t="s">
        <v>129</v>
      </c>
      <c r="B21" s="89" t="s">
        <v>199</v>
      </c>
      <c r="C21" s="91">
        <v>0</v>
      </c>
      <c r="D21" s="91">
        <v>0</v>
      </c>
      <c r="E21" s="91">
        <v>0</v>
      </c>
      <c r="F21" s="91">
        <v>0</v>
      </c>
      <c r="G21" s="91">
        <v>0</v>
      </c>
      <c r="H21" s="91">
        <v>0</v>
      </c>
      <c r="I21" s="91">
        <v>0</v>
      </c>
      <c r="J21" s="91">
        <v>0</v>
      </c>
      <c r="K21" s="91">
        <v>0</v>
      </c>
      <c r="L21" s="91">
        <v>0</v>
      </c>
      <c r="M21" s="91">
        <v>0</v>
      </c>
      <c r="N21" s="91">
        <v>0</v>
      </c>
      <c r="O21" s="91">
        <v>0</v>
      </c>
      <c r="P21" s="91">
        <v>0</v>
      </c>
      <c r="Q21" s="91">
        <v>0</v>
      </c>
      <c r="R21" s="91">
        <v>0</v>
      </c>
      <c r="S21" s="91">
        <v>0</v>
      </c>
      <c r="T21" s="91">
        <v>0</v>
      </c>
      <c r="U21" s="91">
        <v>0</v>
      </c>
      <c r="V21" s="91">
        <v>0</v>
      </c>
      <c r="W21" s="91">
        <v>0</v>
      </c>
      <c r="X21" s="91">
        <v>0</v>
      </c>
      <c r="Y21" s="91">
        <v>0</v>
      </c>
      <c r="Z21" s="91">
        <v>0</v>
      </c>
      <c r="AA21" s="91">
        <v>0</v>
      </c>
      <c r="AB21" s="91">
        <v>0</v>
      </c>
      <c r="AC21" s="91">
        <v>0</v>
      </c>
      <c r="AD21" s="91">
        <v>0</v>
      </c>
      <c r="AE21" s="91">
        <v>0</v>
      </c>
      <c r="AF21" s="91">
        <v>0</v>
      </c>
      <c r="AG21" s="91">
        <v>0</v>
      </c>
      <c r="AH21" s="91">
        <v>0</v>
      </c>
      <c r="AI21" s="91">
        <v>0</v>
      </c>
    </row>
    <row r="22" spans="1:35">
      <c r="A22" s="89" t="s">
        <v>129</v>
      </c>
      <c r="B22" s="89" t="s">
        <v>200</v>
      </c>
      <c r="C22" s="91">
        <v>0</v>
      </c>
      <c r="D22" s="91">
        <v>0</v>
      </c>
      <c r="E22" s="91">
        <v>0</v>
      </c>
      <c r="F22" s="91">
        <v>0</v>
      </c>
      <c r="G22" s="91">
        <v>0</v>
      </c>
      <c r="H22" s="91">
        <v>0</v>
      </c>
      <c r="I22" s="91">
        <v>0</v>
      </c>
      <c r="J22" s="91">
        <v>0</v>
      </c>
      <c r="K22" s="91">
        <v>0</v>
      </c>
      <c r="L22" s="91">
        <v>0</v>
      </c>
      <c r="M22" s="91">
        <v>0</v>
      </c>
      <c r="N22" s="91">
        <v>0</v>
      </c>
      <c r="O22" s="91">
        <v>0</v>
      </c>
      <c r="P22" s="91">
        <v>0</v>
      </c>
      <c r="Q22" s="91">
        <v>0</v>
      </c>
      <c r="R22" s="91">
        <v>0</v>
      </c>
      <c r="S22" s="91">
        <v>0</v>
      </c>
      <c r="T22" s="91">
        <v>0</v>
      </c>
      <c r="U22" s="91">
        <v>0</v>
      </c>
      <c r="V22" s="91">
        <v>0</v>
      </c>
      <c r="W22" s="91">
        <v>0</v>
      </c>
      <c r="X22" s="91">
        <v>0</v>
      </c>
      <c r="Y22" s="91">
        <v>0</v>
      </c>
      <c r="Z22" s="91">
        <v>0</v>
      </c>
      <c r="AA22" s="91">
        <v>0</v>
      </c>
      <c r="AB22" s="91">
        <v>0</v>
      </c>
      <c r="AC22" s="91">
        <v>0</v>
      </c>
      <c r="AD22" s="91">
        <v>0</v>
      </c>
      <c r="AE22" s="91">
        <v>0</v>
      </c>
      <c r="AF22" s="91">
        <v>0</v>
      </c>
      <c r="AG22" s="91">
        <v>0</v>
      </c>
      <c r="AH22" s="91">
        <v>0</v>
      </c>
      <c r="AI22" s="91">
        <v>1</v>
      </c>
    </row>
    <row r="23" spans="1:35">
      <c r="A23" s="89" t="s">
        <v>129</v>
      </c>
      <c r="B23" s="89" t="s">
        <v>201</v>
      </c>
      <c r="C23" s="91">
        <v>0</v>
      </c>
      <c r="D23" s="91">
        <v>0</v>
      </c>
      <c r="E23" s="91">
        <v>0</v>
      </c>
      <c r="F23" s="91">
        <v>0</v>
      </c>
      <c r="G23" s="91">
        <v>0</v>
      </c>
      <c r="H23" s="91">
        <v>0</v>
      </c>
      <c r="I23" s="91">
        <v>0</v>
      </c>
      <c r="J23" s="91">
        <v>0</v>
      </c>
      <c r="K23" s="91">
        <v>0</v>
      </c>
      <c r="L23" s="91">
        <v>0</v>
      </c>
      <c r="M23" s="91">
        <v>0</v>
      </c>
      <c r="N23" s="91">
        <v>0</v>
      </c>
      <c r="O23" s="91">
        <v>0</v>
      </c>
      <c r="P23" s="91">
        <v>0</v>
      </c>
      <c r="Q23" s="91">
        <v>0</v>
      </c>
      <c r="R23" s="91">
        <v>0</v>
      </c>
      <c r="S23" s="91">
        <v>0</v>
      </c>
      <c r="T23" s="91">
        <v>0</v>
      </c>
      <c r="U23" s="91">
        <v>0</v>
      </c>
      <c r="V23" s="91">
        <v>0</v>
      </c>
      <c r="W23" s="91">
        <v>0</v>
      </c>
      <c r="X23" s="91">
        <v>0</v>
      </c>
      <c r="Y23" s="91">
        <v>0</v>
      </c>
      <c r="Z23" s="91">
        <v>0</v>
      </c>
      <c r="AA23" s="91">
        <v>0</v>
      </c>
      <c r="AB23" s="91">
        <v>0</v>
      </c>
      <c r="AC23" s="91">
        <v>0</v>
      </c>
      <c r="AD23" s="91">
        <v>0</v>
      </c>
      <c r="AE23" s="91">
        <v>0</v>
      </c>
      <c r="AF23" s="91">
        <v>0</v>
      </c>
      <c r="AG23" s="91">
        <v>0</v>
      </c>
      <c r="AH23" s="91">
        <v>0</v>
      </c>
      <c r="AI23" s="91">
        <v>0</v>
      </c>
    </row>
    <row r="24" spans="1:35">
      <c r="A24" s="89" t="s">
        <v>129</v>
      </c>
      <c r="B24" s="89" t="s">
        <v>202</v>
      </c>
      <c r="C24" s="91">
        <v>0</v>
      </c>
      <c r="D24" s="91">
        <v>0</v>
      </c>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c r="AF24" s="91">
        <v>0</v>
      </c>
      <c r="AG24" s="91">
        <v>0</v>
      </c>
      <c r="AH24" s="91">
        <v>0</v>
      </c>
      <c r="AI24" s="91">
        <v>0</v>
      </c>
    </row>
    <row r="25" spans="1:35">
      <c r="A25" s="89" t="s">
        <v>129</v>
      </c>
      <c r="B25" s="89" t="s">
        <v>203</v>
      </c>
      <c r="C25" s="91">
        <v>0</v>
      </c>
      <c r="D25" s="91">
        <v>0</v>
      </c>
      <c r="E25" s="91">
        <v>0</v>
      </c>
      <c r="F25" s="91">
        <v>0</v>
      </c>
      <c r="G25" s="91">
        <v>0</v>
      </c>
      <c r="H25" s="91">
        <v>0</v>
      </c>
      <c r="I25" s="91">
        <v>0</v>
      </c>
      <c r="J25" s="91">
        <v>0</v>
      </c>
      <c r="K25" s="91">
        <v>0</v>
      </c>
      <c r="L25" s="91">
        <v>0</v>
      </c>
      <c r="M25" s="91">
        <v>0</v>
      </c>
      <c r="N25" s="91">
        <v>0</v>
      </c>
      <c r="O25" s="91">
        <v>0</v>
      </c>
      <c r="P25" s="91">
        <v>0</v>
      </c>
      <c r="Q25" s="91">
        <v>0</v>
      </c>
      <c r="R25" s="91">
        <v>0</v>
      </c>
      <c r="S25" s="91">
        <v>0</v>
      </c>
      <c r="T25" s="91">
        <v>0</v>
      </c>
      <c r="U25" s="91">
        <v>0</v>
      </c>
      <c r="V25" s="91">
        <v>0</v>
      </c>
      <c r="W25" s="91">
        <v>0</v>
      </c>
      <c r="X25" s="91">
        <v>0</v>
      </c>
      <c r="Y25" s="91">
        <v>0</v>
      </c>
      <c r="Z25" s="91">
        <v>0</v>
      </c>
      <c r="AA25" s="91">
        <v>0</v>
      </c>
      <c r="AB25" s="91">
        <v>0</v>
      </c>
      <c r="AC25" s="91">
        <v>0</v>
      </c>
      <c r="AD25" s="91">
        <v>0</v>
      </c>
      <c r="AE25" s="91">
        <v>0</v>
      </c>
      <c r="AF25" s="91">
        <v>0</v>
      </c>
      <c r="AG25" s="91">
        <v>0</v>
      </c>
      <c r="AH25" s="91">
        <v>0</v>
      </c>
      <c r="AI25" s="91">
        <v>0</v>
      </c>
    </row>
    <row r="26" spans="1:35">
      <c r="A26" s="89" t="s">
        <v>129</v>
      </c>
      <c r="B26" s="89" t="s">
        <v>204</v>
      </c>
      <c r="C26" s="91">
        <v>0</v>
      </c>
      <c r="D26" s="91">
        <v>0</v>
      </c>
      <c r="E26" s="91">
        <v>0</v>
      </c>
      <c r="F26" s="91">
        <v>0</v>
      </c>
      <c r="G26" s="91">
        <v>0</v>
      </c>
      <c r="H26" s="91">
        <v>0</v>
      </c>
      <c r="I26" s="91">
        <v>0</v>
      </c>
      <c r="J26" s="91">
        <v>0</v>
      </c>
      <c r="K26" s="91">
        <v>0</v>
      </c>
      <c r="L26" s="91">
        <v>0</v>
      </c>
      <c r="M26" s="91">
        <v>0</v>
      </c>
      <c r="N26" s="91">
        <v>0</v>
      </c>
      <c r="O26" s="91">
        <v>0</v>
      </c>
      <c r="P26" s="91">
        <v>0</v>
      </c>
      <c r="Q26" s="91">
        <v>0</v>
      </c>
      <c r="R26" s="91">
        <v>0</v>
      </c>
      <c r="S26" s="91">
        <v>0</v>
      </c>
      <c r="T26" s="91">
        <v>0</v>
      </c>
      <c r="U26" s="91">
        <v>0</v>
      </c>
      <c r="V26" s="91">
        <v>0</v>
      </c>
      <c r="W26" s="91">
        <v>0</v>
      </c>
      <c r="X26" s="91">
        <v>0</v>
      </c>
      <c r="Y26" s="91">
        <v>0</v>
      </c>
      <c r="Z26" s="91">
        <v>0</v>
      </c>
      <c r="AA26" s="91">
        <v>0</v>
      </c>
      <c r="AB26" s="91">
        <v>0</v>
      </c>
      <c r="AC26" s="91">
        <v>0</v>
      </c>
      <c r="AD26" s="91">
        <v>0</v>
      </c>
      <c r="AE26" s="91">
        <v>0</v>
      </c>
      <c r="AF26" s="91">
        <v>0</v>
      </c>
      <c r="AG26" s="91">
        <v>0</v>
      </c>
      <c r="AH26" s="91">
        <v>0</v>
      </c>
      <c r="AI26" s="91">
        <v>0</v>
      </c>
    </row>
    <row r="27" spans="1:35">
      <c r="A27" s="89" t="s">
        <v>129</v>
      </c>
      <c r="B27" s="89" t="s">
        <v>205</v>
      </c>
      <c r="C27" s="91">
        <v>0</v>
      </c>
      <c r="D27" s="91">
        <v>0</v>
      </c>
      <c r="E27" s="91">
        <v>0</v>
      </c>
      <c r="F27" s="91">
        <v>0</v>
      </c>
      <c r="G27" s="91">
        <v>0</v>
      </c>
      <c r="H27" s="91">
        <v>0</v>
      </c>
      <c r="I27" s="91">
        <v>0</v>
      </c>
      <c r="J27" s="91">
        <v>0</v>
      </c>
      <c r="K27" s="91">
        <v>0</v>
      </c>
      <c r="L27" s="91">
        <v>0</v>
      </c>
      <c r="M27" s="91">
        <v>0</v>
      </c>
      <c r="N27" s="91">
        <v>0</v>
      </c>
      <c r="O27" s="91">
        <v>0</v>
      </c>
      <c r="P27" s="91">
        <v>0</v>
      </c>
      <c r="Q27" s="91">
        <v>0</v>
      </c>
      <c r="R27" s="91">
        <v>0</v>
      </c>
      <c r="S27" s="91">
        <v>0</v>
      </c>
      <c r="T27" s="91">
        <v>0</v>
      </c>
      <c r="U27" s="91">
        <v>0</v>
      </c>
      <c r="V27" s="91">
        <v>0</v>
      </c>
      <c r="W27" s="91">
        <v>0</v>
      </c>
      <c r="X27" s="91">
        <v>0</v>
      </c>
      <c r="Y27" s="91">
        <v>0</v>
      </c>
      <c r="Z27" s="91">
        <v>0</v>
      </c>
      <c r="AA27" s="91">
        <v>0</v>
      </c>
      <c r="AB27" s="91">
        <v>0</v>
      </c>
      <c r="AC27" s="91">
        <v>0</v>
      </c>
      <c r="AD27" s="91">
        <v>0</v>
      </c>
      <c r="AE27" s="91">
        <v>0</v>
      </c>
      <c r="AF27" s="91">
        <v>0</v>
      </c>
      <c r="AG27" s="91">
        <v>0</v>
      </c>
      <c r="AH27" s="91">
        <v>0</v>
      </c>
      <c r="AI27" s="91">
        <v>0</v>
      </c>
    </row>
    <row r="28" spans="1:35">
      <c r="A28" s="89" t="s">
        <v>129</v>
      </c>
      <c r="B28" s="89" t="s">
        <v>206</v>
      </c>
      <c r="C28" s="91">
        <v>0</v>
      </c>
      <c r="D28" s="91">
        <v>0</v>
      </c>
      <c r="E28" s="91">
        <v>0</v>
      </c>
      <c r="F28" s="91">
        <v>0</v>
      </c>
      <c r="G28" s="91">
        <v>0</v>
      </c>
      <c r="H28" s="91">
        <v>0</v>
      </c>
      <c r="I28" s="91">
        <v>0</v>
      </c>
      <c r="J28" s="91">
        <v>0</v>
      </c>
      <c r="K28" s="91">
        <v>0</v>
      </c>
      <c r="L28" s="91">
        <v>0</v>
      </c>
      <c r="M28" s="91">
        <v>0</v>
      </c>
      <c r="N28" s="91">
        <v>0</v>
      </c>
      <c r="O28" s="91">
        <v>0</v>
      </c>
      <c r="P28" s="91">
        <v>0</v>
      </c>
      <c r="Q28" s="91">
        <v>0</v>
      </c>
      <c r="R28" s="91">
        <v>0</v>
      </c>
      <c r="S28" s="91">
        <v>0</v>
      </c>
      <c r="T28" s="91">
        <v>0</v>
      </c>
      <c r="U28" s="91">
        <v>0</v>
      </c>
      <c r="V28" s="91">
        <v>0</v>
      </c>
      <c r="W28" s="91">
        <v>0</v>
      </c>
      <c r="X28" s="91">
        <v>0</v>
      </c>
      <c r="Y28" s="91">
        <v>0</v>
      </c>
      <c r="Z28" s="91">
        <v>0</v>
      </c>
      <c r="AA28" s="91">
        <v>0</v>
      </c>
      <c r="AB28" s="91">
        <v>0</v>
      </c>
      <c r="AC28" s="91">
        <v>0</v>
      </c>
      <c r="AD28" s="91">
        <v>0</v>
      </c>
      <c r="AE28" s="91">
        <v>0</v>
      </c>
      <c r="AF28" s="91">
        <v>0</v>
      </c>
      <c r="AG28" s="91">
        <v>0</v>
      </c>
      <c r="AH28" s="91">
        <v>0</v>
      </c>
      <c r="AI28" s="91">
        <v>0</v>
      </c>
    </row>
    <row r="29" spans="1:35">
      <c r="A29" s="89" t="s">
        <v>129</v>
      </c>
      <c r="B29" s="89" t="s">
        <v>207</v>
      </c>
      <c r="C29" s="91">
        <v>0</v>
      </c>
      <c r="D29" s="91">
        <v>0</v>
      </c>
      <c r="E29" s="91">
        <v>0</v>
      </c>
      <c r="F29" s="91">
        <v>0</v>
      </c>
      <c r="G29" s="91">
        <v>0</v>
      </c>
      <c r="H29" s="91">
        <v>0</v>
      </c>
      <c r="I29" s="91">
        <v>0</v>
      </c>
      <c r="J29" s="91">
        <v>0</v>
      </c>
      <c r="K29" s="91">
        <v>0</v>
      </c>
      <c r="L29" s="91">
        <v>0</v>
      </c>
      <c r="M29" s="91">
        <v>0</v>
      </c>
      <c r="N29" s="91">
        <v>0</v>
      </c>
      <c r="O29" s="91">
        <v>0</v>
      </c>
      <c r="P29" s="91">
        <v>0</v>
      </c>
      <c r="Q29" s="91">
        <v>0</v>
      </c>
      <c r="R29" s="91">
        <v>0</v>
      </c>
      <c r="S29" s="91">
        <v>0</v>
      </c>
      <c r="T29" s="91">
        <v>0</v>
      </c>
      <c r="U29" s="91">
        <v>0</v>
      </c>
      <c r="V29" s="91">
        <v>0</v>
      </c>
      <c r="W29" s="91">
        <v>0</v>
      </c>
      <c r="X29" s="91">
        <v>0</v>
      </c>
      <c r="Y29" s="91">
        <v>0</v>
      </c>
      <c r="Z29" s="91">
        <v>0</v>
      </c>
      <c r="AA29" s="91">
        <v>0</v>
      </c>
      <c r="AB29" s="91">
        <v>0</v>
      </c>
      <c r="AC29" s="91">
        <v>0</v>
      </c>
      <c r="AD29" s="91">
        <v>0</v>
      </c>
      <c r="AE29" s="91">
        <v>0</v>
      </c>
      <c r="AF29" s="91">
        <v>0</v>
      </c>
      <c r="AG29" s="91">
        <v>0</v>
      </c>
      <c r="AH29" s="91">
        <v>0</v>
      </c>
      <c r="AI29" s="91">
        <v>0</v>
      </c>
    </row>
    <row r="30" spans="1:35">
      <c r="A30" s="89" t="s">
        <v>129</v>
      </c>
      <c r="B30" s="89" t="s">
        <v>208</v>
      </c>
      <c r="C30" s="91">
        <v>0</v>
      </c>
      <c r="D30" s="91">
        <v>0</v>
      </c>
      <c r="E30" s="91">
        <v>0</v>
      </c>
      <c r="F30" s="91">
        <v>0</v>
      </c>
      <c r="G30" s="91">
        <v>0</v>
      </c>
      <c r="H30" s="91">
        <v>0</v>
      </c>
      <c r="I30" s="91">
        <v>0</v>
      </c>
      <c r="J30" s="91">
        <v>0</v>
      </c>
      <c r="K30" s="91">
        <v>0</v>
      </c>
      <c r="L30" s="91">
        <v>0</v>
      </c>
      <c r="M30" s="91">
        <v>0</v>
      </c>
      <c r="N30" s="91">
        <v>0</v>
      </c>
      <c r="O30" s="91">
        <v>0</v>
      </c>
      <c r="P30" s="91">
        <v>0</v>
      </c>
      <c r="Q30" s="91">
        <v>0</v>
      </c>
      <c r="R30" s="91">
        <v>0</v>
      </c>
      <c r="S30" s="91">
        <v>0</v>
      </c>
      <c r="T30" s="91">
        <v>0</v>
      </c>
      <c r="U30" s="91">
        <v>0</v>
      </c>
      <c r="V30" s="91">
        <v>0</v>
      </c>
      <c r="W30" s="91">
        <v>0</v>
      </c>
      <c r="X30" s="91">
        <v>0</v>
      </c>
      <c r="Y30" s="91">
        <v>0</v>
      </c>
      <c r="Z30" s="91">
        <v>0</v>
      </c>
      <c r="AA30" s="91">
        <v>0</v>
      </c>
      <c r="AB30" s="91">
        <v>0</v>
      </c>
      <c r="AC30" s="91">
        <v>0</v>
      </c>
      <c r="AD30" s="91">
        <v>0</v>
      </c>
      <c r="AE30" s="91">
        <v>0</v>
      </c>
      <c r="AF30" s="91">
        <v>0</v>
      </c>
      <c r="AG30" s="91">
        <v>0</v>
      </c>
      <c r="AH30" s="91">
        <v>0</v>
      </c>
      <c r="AI30" s="91">
        <v>0</v>
      </c>
    </row>
    <row r="31" spans="1:35">
      <c r="A31" s="89" t="s">
        <v>129</v>
      </c>
      <c r="B31" s="89" t="s">
        <v>209</v>
      </c>
      <c r="C31" s="91">
        <v>0</v>
      </c>
      <c r="D31" s="91">
        <v>0</v>
      </c>
      <c r="E31" s="91">
        <v>0</v>
      </c>
      <c r="F31" s="91">
        <v>0</v>
      </c>
      <c r="G31" s="91">
        <v>0</v>
      </c>
      <c r="H31" s="91">
        <v>0</v>
      </c>
      <c r="I31" s="91">
        <v>0</v>
      </c>
      <c r="J31" s="91">
        <v>0</v>
      </c>
      <c r="K31" s="91">
        <v>0</v>
      </c>
      <c r="L31" s="91">
        <v>0</v>
      </c>
      <c r="M31" s="91">
        <v>0</v>
      </c>
      <c r="N31" s="91">
        <v>0</v>
      </c>
      <c r="O31" s="91">
        <v>0</v>
      </c>
      <c r="P31" s="91">
        <v>0</v>
      </c>
      <c r="Q31" s="91">
        <v>0</v>
      </c>
      <c r="R31" s="91">
        <v>0</v>
      </c>
      <c r="S31" s="91">
        <v>0</v>
      </c>
      <c r="T31" s="91">
        <v>0</v>
      </c>
      <c r="U31" s="91">
        <v>0</v>
      </c>
      <c r="V31" s="91">
        <v>0</v>
      </c>
      <c r="W31" s="91">
        <v>0</v>
      </c>
      <c r="X31" s="91">
        <v>0</v>
      </c>
      <c r="Y31" s="91">
        <v>0</v>
      </c>
      <c r="Z31" s="91">
        <v>0</v>
      </c>
      <c r="AA31" s="91">
        <v>0</v>
      </c>
      <c r="AB31" s="91">
        <v>0</v>
      </c>
      <c r="AC31" s="91">
        <v>0</v>
      </c>
      <c r="AD31" s="91">
        <v>0</v>
      </c>
      <c r="AE31" s="91">
        <v>0</v>
      </c>
      <c r="AF31" s="91">
        <v>0</v>
      </c>
      <c r="AG31" s="91">
        <v>0</v>
      </c>
      <c r="AH31" s="91">
        <v>0</v>
      </c>
      <c r="AI31" s="91">
        <v>0</v>
      </c>
    </row>
    <row r="32" spans="1:35">
      <c r="A32" s="89" t="s">
        <v>129</v>
      </c>
      <c r="B32" s="89" t="s">
        <v>210</v>
      </c>
      <c r="C32" s="91">
        <v>0</v>
      </c>
      <c r="D32" s="91">
        <v>0</v>
      </c>
      <c r="E32" s="91">
        <v>0</v>
      </c>
      <c r="F32" s="91">
        <v>0</v>
      </c>
      <c r="G32" s="91">
        <v>0</v>
      </c>
      <c r="H32" s="91">
        <v>0</v>
      </c>
      <c r="I32" s="91">
        <v>0</v>
      </c>
      <c r="J32" s="91">
        <v>0</v>
      </c>
      <c r="K32" s="91">
        <v>0</v>
      </c>
      <c r="L32" s="91">
        <v>0</v>
      </c>
      <c r="M32" s="91">
        <v>0</v>
      </c>
      <c r="N32" s="91">
        <v>0</v>
      </c>
      <c r="O32" s="91">
        <v>0</v>
      </c>
      <c r="P32" s="91">
        <v>0</v>
      </c>
      <c r="Q32" s="91">
        <v>0</v>
      </c>
      <c r="R32" s="91">
        <v>0</v>
      </c>
      <c r="S32" s="91">
        <v>0</v>
      </c>
      <c r="T32" s="91">
        <v>0</v>
      </c>
      <c r="U32" s="91">
        <v>0</v>
      </c>
      <c r="V32" s="91">
        <v>0</v>
      </c>
      <c r="W32" s="91">
        <v>0</v>
      </c>
      <c r="X32" s="91">
        <v>0</v>
      </c>
      <c r="Y32" s="91">
        <v>0</v>
      </c>
      <c r="Z32" s="91">
        <v>0</v>
      </c>
      <c r="AA32" s="91">
        <v>0</v>
      </c>
      <c r="AB32" s="91">
        <v>0</v>
      </c>
      <c r="AC32" s="91">
        <v>0</v>
      </c>
      <c r="AD32" s="91">
        <v>0</v>
      </c>
      <c r="AE32" s="91">
        <v>0</v>
      </c>
      <c r="AF32" s="91">
        <v>0</v>
      </c>
      <c r="AG32" s="91">
        <v>0</v>
      </c>
      <c r="AH32" s="91">
        <v>0</v>
      </c>
      <c r="AI32" s="91">
        <v>0</v>
      </c>
    </row>
    <row r="33" spans="1:35">
      <c r="A33" s="89" t="s">
        <v>129</v>
      </c>
      <c r="B33" s="89" t="s">
        <v>211</v>
      </c>
      <c r="C33" s="91">
        <v>0</v>
      </c>
      <c r="D33" s="91">
        <v>0</v>
      </c>
      <c r="E33" s="91">
        <v>0</v>
      </c>
      <c r="F33" s="91">
        <v>0</v>
      </c>
      <c r="G33" s="91">
        <v>0</v>
      </c>
      <c r="H33" s="91">
        <v>0</v>
      </c>
      <c r="I33" s="91">
        <v>0</v>
      </c>
      <c r="J33" s="91">
        <v>0</v>
      </c>
      <c r="K33" s="91">
        <v>0</v>
      </c>
      <c r="L33" s="91">
        <v>0</v>
      </c>
      <c r="M33" s="91">
        <v>0</v>
      </c>
      <c r="N33" s="91">
        <v>0</v>
      </c>
      <c r="O33" s="91">
        <v>0</v>
      </c>
      <c r="P33" s="91">
        <v>0</v>
      </c>
      <c r="Q33" s="91">
        <v>0</v>
      </c>
      <c r="R33" s="91">
        <v>0</v>
      </c>
      <c r="S33" s="91">
        <v>0</v>
      </c>
      <c r="T33" s="91">
        <v>0</v>
      </c>
      <c r="U33" s="91">
        <v>0</v>
      </c>
      <c r="V33" s="91">
        <v>0</v>
      </c>
      <c r="W33" s="91">
        <v>0</v>
      </c>
      <c r="X33" s="91">
        <v>0</v>
      </c>
      <c r="Y33" s="91">
        <v>0</v>
      </c>
      <c r="Z33" s="91">
        <v>0</v>
      </c>
      <c r="AA33" s="91">
        <v>0</v>
      </c>
      <c r="AB33" s="91">
        <v>0</v>
      </c>
      <c r="AC33" s="91">
        <v>0</v>
      </c>
      <c r="AD33" s="91">
        <v>0</v>
      </c>
      <c r="AE33" s="91">
        <v>0</v>
      </c>
      <c r="AF33" s="91">
        <v>0</v>
      </c>
      <c r="AG33" s="91">
        <v>0</v>
      </c>
      <c r="AH33" s="91">
        <v>0</v>
      </c>
      <c r="AI33" s="91">
        <v>0</v>
      </c>
    </row>
    <row r="34" spans="1:35">
      <c r="A34" s="89" t="s">
        <v>129</v>
      </c>
      <c r="B34" s="89" t="s">
        <v>212</v>
      </c>
      <c r="C34" s="91">
        <v>0</v>
      </c>
      <c r="D34" s="91">
        <v>0</v>
      </c>
      <c r="E34" s="91">
        <v>0</v>
      </c>
      <c r="F34" s="91">
        <v>0</v>
      </c>
      <c r="G34" s="91">
        <v>0</v>
      </c>
      <c r="H34" s="91">
        <v>0</v>
      </c>
      <c r="I34" s="91">
        <v>0</v>
      </c>
      <c r="J34" s="91">
        <v>0</v>
      </c>
      <c r="K34" s="91">
        <v>0</v>
      </c>
      <c r="L34" s="91">
        <v>0</v>
      </c>
      <c r="M34" s="91">
        <v>0</v>
      </c>
      <c r="N34" s="91">
        <v>0</v>
      </c>
      <c r="O34" s="91">
        <v>0</v>
      </c>
      <c r="P34" s="91">
        <v>0</v>
      </c>
      <c r="Q34" s="91">
        <v>0</v>
      </c>
      <c r="R34" s="91">
        <v>0</v>
      </c>
      <c r="S34" s="91">
        <v>0</v>
      </c>
      <c r="T34" s="91">
        <v>0</v>
      </c>
      <c r="U34" s="91">
        <v>0</v>
      </c>
      <c r="V34" s="91">
        <v>0</v>
      </c>
      <c r="W34" s="91">
        <v>0</v>
      </c>
      <c r="X34" s="91">
        <v>0</v>
      </c>
      <c r="Y34" s="91">
        <v>0</v>
      </c>
      <c r="Z34" s="91">
        <v>0</v>
      </c>
      <c r="AA34" s="91">
        <v>0</v>
      </c>
      <c r="AB34" s="91">
        <v>0</v>
      </c>
      <c r="AC34" s="91">
        <v>0</v>
      </c>
      <c r="AD34" s="91">
        <v>0</v>
      </c>
      <c r="AE34" s="91">
        <v>0</v>
      </c>
      <c r="AF34" s="91">
        <v>0</v>
      </c>
      <c r="AG34" s="91">
        <v>0</v>
      </c>
      <c r="AH34" s="91">
        <v>0</v>
      </c>
      <c r="AI34" s="91">
        <v>0</v>
      </c>
    </row>
    <row r="35" spans="1:35">
      <c r="A35" s="89" t="s">
        <v>129</v>
      </c>
      <c r="B35" s="89" t="s">
        <v>213</v>
      </c>
      <c r="C35" s="91">
        <v>0</v>
      </c>
      <c r="D35" s="91">
        <v>0</v>
      </c>
      <c r="E35" s="91">
        <v>0</v>
      </c>
      <c r="F35" s="91">
        <v>0</v>
      </c>
      <c r="G35" s="91">
        <v>0</v>
      </c>
      <c r="H35" s="91">
        <v>0</v>
      </c>
      <c r="I35" s="91">
        <v>0</v>
      </c>
      <c r="J35" s="91">
        <v>0</v>
      </c>
      <c r="K35" s="91">
        <v>0</v>
      </c>
      <c r="L35" s="91">
        <v>0</v>
      </c>
      <c r="M35" s="91">
        <v>0</v>
      </c>
      <c r="N35" s="91">
        <v>0</v>
      </c>
      <c r="O35" s="91">
        <v>0</v>
      </c>
      <c r="P35" s="91">
        <v>0</v>
      </c>
      <c r="Q35" s="91">
        <v>0</v>
      </c>
      <c r="R35" s="91">
        <v>0</v>
      </c>
      <c r="S35" s="91">
        <v>0</v>
      </c>
      <c r="T35" s="91">
        <v>0</v>
      </c>
      <c r="U35" s="91">
        <v>0</v>
      </c>
      <c r="V35" s="91">
        <v>0</v>
      </c>
      <c r="W35" s="91">
        <v>0</v>
      </c>
      <c r="X35" s="91">
        <v>0</v>
      </c>
      <c r="Y35" s="91">
        <v>0</v>
      </c>
      <c r="Z35" s="91">
        <v>0</v>
      </c>
      <c r="AA35" s="91">
        <v>0</v>
      </c>
      <c r="AB35" s="91">
        <v>0</v>
      </c>
      <c r="AC35" s="91">
        <v>0</v>
      </c>
      <c r="AD35" s="91">
        <v>0</v>
      </c>
      <c r="AE35" s="91">
        <v>0</v>
      </c>
      <c r="AF35" s="91">
        <v>0</v>
      </c>
      <c r="AG35" s="91">
        <v>0</v>
      </c>
      <c r="AH35" s="91">
        <v>0</v>
      </c>
      <c r="AI35" s="91">
        <v>0</v>
      </c>
    </row>
    <row r="36" spans="1:35">
      <c r="A36" s="89" t="s">
        <v>129</v>
      </c>
      <c r="B36" s="89" t="s">
        <v>214</v>
      </c>
      <c r="C36" s="91">
        <v>0</v>
      </c>
      <c r="D36" s="91">
        <v>0</v>
      </c>
      <c r="E36" s="91">
        <v>0</v>
      </c>
      <c r="F36" s="91">
        <v>0</v>
      </c>
      <c r="G36" s="91">
        <v>0</v>
      </c>
      <c r="H36" s="91">
        <v>0</v>
      </c>
      <c r="I36" s="91">
        <v>0</v>
      </c>
      <c r="J36" s="91">
        <v>0</v>
      </c>
      <c r="K36" s="91">
        <v>0</v>
      </c>
      <c r="L36" s="91">
        <v>0</v>
      </c>
      <c r="M36" s="91">
        <v>0</v>
      </c>
      <c r="N36" s="91">
        <v>0</v>
      </c>
      <c r="O36" s="91">
        <v>0</v>
      </c>
      <c r="P36" s="91">
        <v>0</v>
      </c>
      <c r="Q36" s="91">
        <v>0</v>
      </c>
      <c r="R36" s="91">
        <v>0</v>
      </c>
      <c r="S36" s="91">
        <v>0</v>
      </c>
      <c r="T36" s="91">
        <v>0</v>
      </c>
      <c r="U36" s="91">
        <v>0</v>
      </c>
      <c r="V36" s="91">
        <v>0</v>
      </c>
      <c r="W36" s="91">
        <v>0</v>
      </c>
      <c r="X36" s="91">
        <v>0</v>
      </c>
      <c r="Y36" s="91">
        <v>0</v>
      </c>
      <c r="Z36" s="91">
        <v>0</v>
      </c>
      <c r="AA36" s="91">
        <v>0</v>
      </c>
      <c r="AB36" s="91">
        <v>0</v>
      </c>
      <c r="AC36" s="91">
        <v>0</v>
      </c>
      <c r="AD36" s="91">
        <v>0</v>
      </c>
      <c r="AE36" s="91">
        <v>0</v>
      </c>
      <c r="AF36" s="91">
        <v>0</v>
      </c>
      <c r="AG36" s="91">
        <v>0</v>
      </c>
      <c r="AH36" s="91">
        <v>0</v>
      </c>
      <c r="AI36" s="91">
        <v>0</v>
      </c>
    </row>
    <row r="37" spans="1:35">
      <c r="A37" s="89" t="s">
        <v>129</v>
      </c>
      <c r="B37" s="89" t="s">
        <v>215</v>
      </c>
      <c r="C37" s="91">
        <v>0</v>
      </c>
      <c r="D37" s="91">
        <v>0</v>
      </c>
      <c r="E37" s="91">
        <v>0</v>
      </c>
      <c r="F37" s="91">
        <v>0</v>
      </c>
      <c r="G37" s="91">
        <v>0</v>
      </c>
      <c r="H37" s="91">
        <v>0</v>
      </c>
      <c r="I37" s="91">
        <v>0</v>
      </c>
      <c r="J37" s="91">
        <v>0</v>
      </c>
      <c r="K37" s="91">
        <v>0</v>
      </c>
      <c r="L37" s="91">
        <v>0</v>
      </c>
      <c r="M37" s="91">
        <v>0</v>
      </c>
      <c r="N37" s="91">
        <v>0</v>
      </c>
      <c r="O37" s="91">
        <v>0</v>
      </c>
      <c r="P37" s="91">
        <v>0</v>
      </c>
      <c r="Q37" s="91">
        <v>0</v>
      </c>
      <c r="R37" s="91">
        <v>0</v>
      </c>
      <c r="S37" s="91">
        <v>0</v>
      </c>
      <c r="T37" s="91">
        <v>0</v>
      </c>
      <c r="U37" s="91">
        <v>0</v>
      </c>
      <c r="V37" s="91">
        <v>0</v>
      </c>
      <c r="W37" s="91">
        <v>0</v>
      </c>
      <c r="X37" s="91">
        <v>0</v>
      </c>
      <c r="Y37" s="91">
        <v>0</v>
      </c>
      <c r="Z37" s="91">
        <v>0</v>
      </c>
      <c r="AA37" s="91">
        <v>0</v>
      </c>
      <c r="AB37" s="91">
        <v>0</v>
      </c>
      <c r="AC37" s="91">
        <v>0</v>
      </c>
      <c r="AD37" s="91">
        <v>0</v>
      </c>
      <c r="AE37" s="91">
        <v>0</v>
      </c>
      <c r="AF37" s="91">
        <v>0</v>
      </c>
      <c r="AG37" s="91">
        <v>0</v>
      </c>
      <c r="AH37" s="91">
        <v>0</v>
      </c>
      <c r="AI37" s="91">
        <v>0</v>
      </c>
    </row>
    <row r="38" spans="1:35">
      <c r="A38" s="89" t="s">
        <v>129</v>
      </c>
      <c r="B38" s="89" t="s">
        <v>216</v>
      </c>
      <c r="C38" s="91">
        <v>0</v>
      </c>
      <c r="D38" s="91">
        <v>0</v>
      </c>
      <c r="E38" s="91">
        <v>0</v>
      </c>
      <c r="F38" s="91">
        <v>0</v>
      </c>
      <c r="G38" s="91">
        <v>0</v>
      </c>
      <c r="H38" s="91">
        <v>0</v>
      </c>
      <c r="I38" s="91">
        <v>0</v>
      </c>
      <c r="J38" s="91">
        <v>0</v>
      </c>
      <c r="K38" s="91">
        <v>0</v>
      </c>
      <c r="L38" s="91">
        <v>0</v>
      </c>
      <c r="M38" s="91">
        <v>0</v>
      </c>
      <c r="N38" s="91">
        <v>0</v>
      </c>
      <c r="O38" s="91">
        <v>0</v>
      </c>
      <c r="P38" s="91">
        <v>0</v>
      </c>
      <c r="Q38" s="91">
        <v>0</v>
      </c>
      <c r="R38" s="91">
        <v>0</v>
      </c>
      <c r="S38" s="91">
        <v>0</v>
      </c>
      <c r="T38" s="91">
        <v>0</v>
      </c>
      <c r="U38" s="91">
        <v>0</v>
      </c>
      <c r="V38" s="91">
        <v>0</v>
      </c>
      <c r="W38" s="91">
        <v>0</v>
      </c>
      <c r="X38" s="91">
        <v>0</v>
      </c>
      <c r="Y38" s="91">
        <v>0</v>
      </c>
      <c r="Z38" s="91">
        <v>0</v>
      </c>
      <c r="AA38" s="91">
        <v>0</v>
      </c>
      <c r="AB38" s="91">
        <v>0</v>
      </c>
      <c r="AC38" s="91">
        <v>0</v>
      </c>
      <c r="AD38" s="91">
        <v>0</v>
      </c>
      <c r="AE38" s="91">
        <v>0</v>
      </c>
      <c r="AF38" s="91">
        <v>0</v>
      </c>
      <c r="AG38" s="91">
        <v>0</v>
      </c>
      <c r="AH38" s="91">
        <v>0</v>
      </c>
      <c r="AI38" s="91">
        <v>0</v>
      </c>
    </row>
    <row r="39" spans="1:35">
      <c r="A39" s="89" t="s">
        <v>129</v>
      </c>
      <c r="B39" s="89" t="s">
        <v>135</v>
      </c>
      <c r="C39" s="91">
        <v>0</v>
      </c>
      <c r="D39" s="91">
        <v>0</v>
      </c>
      <c r="E39" s="91">
        <v>0</v>
      </c>
      <c r="F39" s="91">
        <v>0</v>
      </c>
      <c r="G39" s="91">
        <v>0</v>
      </c>
      <c r="H39" s="91">
        <v>0</v>
      </c>
      <c r="I39" s="91">
        <v>0</v>
      </c>
      <c r="J39" s="91">
        <v>0</v>
      </c>
      <c r="K39" s="91">
        <v>0</v>
      </c>
      <c r="L39" s="91">
        <v>0</v>
      </c>
      <c r="M39" s="91">
        <v>0</v>
      </c>
      <c r="N39" s="91">
        <v>0</v>
      </c>
      <c r="O39" s="91">
        <v>0</v>
      </c>
      <c r="P39" s="91">
        <v>0</v>
      </c>
      <c r="Q39" s="91">
        <v>0</v>
      </c>
      <c r="R39" s="91">
        <v>0</v>
      </c>
      <c r="S39" s="91">
        <v>0</v>
      </c>
      <c r="T39" s="91">
        <v>0</v>
      </c>
      <c r="U39" s="91">
        <v>0</v>
      </c>
      <c r="V39" s="91">
        <v>0</v>
      </c>
      <c r="W39" s="91">
        <v>0</v>
      </c>
      <c r="X39" s="91">
        <v>0</v>
      </c>
      <c r="Y39" s="91">
        <v>0</v>
      </c>
      <c r="Z39" s="91">
        <v>0</v>
      </c>
      <c r="AA39" s="91">
        <v>0</v>
      </c>
      <c r="AB39" s="91">
        <v>0</v>
      </c>
      <c r="AC39" s="91">
        <v>0</v>
      </c>
      <c r="AD39" s="91">
        <v>0</v>
      </c>
      <c r="AE39" s="91">
        <v>0</v>
      </c>
      <c r="AF39" s="91">
        <v>0</v>
      </c>
      <c r="AG39" s="91">
        <v>0</v>
      </c>
      <c r="AH39" s="91">
        <v>0</v>
      </c>
      <c r="AI39" s="91">
        <v>0</v>
      </c>
    </row>
    <row r="40" spans="1:35">
      <c r="A40" s="89" t="s">
        <v>129</v>
      </c>
      <c r="B40" s="89" t="s">
        <v>134</v>
      </c>
      <c r="C40" s="91">
        <v>0</v>
      </c>
      <c r="D40" s="91">
        <v>0</v>
      </c>
      <c r="E40" s="91">
        <v>0</v>
      </c>
      <c r="F40" s="91">
        <v>0</v>
      </c>
      <c r="G40" s="91">
        <v>0</v>
      </c>
      <c r="H40" s="91">
        <v>0</v>
      </c>
      <c r="I40" s="91">
        <v>0</v>
      </c>
      <c r="J40" s="91">
        <v>0</v>
      </c>
      <c r="K40" s="91">
        <v>0</v>
      </c>
      <c r="L40" s="91">
        <v>0</v>
      </c>
      <c r="M40" s="91">
        <v>0</v>
      </c>
      <c r="N40" s="91">
        <v>0</v>
      </c>
      <c r="O40" s="91">
        <v>0</v>
      </c>
      <c r="P40" s="91">
        <v>0</v>
      </c>
      <c r="Q40" s="91">
        <v>0</v>
      </c>
      <c r="R40" s="91">
        <v>0</v>
      </c>
      <c r="S40" s="91">
        <v>0</v>
      </c>
      <c r="T40" s="91">
        <v>0</v>
      </c>
      <c r="U40" s="91">
        <v>0</v>
      </c>
      <c r="V40" s="91">
        <v>0</v>
      </c>
      <c r="W40" s="91">
        <v>0</v>
      </c>
      <c r="X40" s="91">
        <v>0</v>
      </c>
      <c r="Y40" s="91">
        <v>0</v>
      </c>
      <c r="Z40" s="91">
        <v>0</v>
      </c>
      <c r="AA40" s="91">
        <v>0</v>
      </c>
      <c r="AB40" s="91">
        <v>0</v>
      </c>
      <c r="AC40" s="91">
        <v>0</v>
      </c>
      <c r="AD40" s="91">
        <v>0</v>
      </c>
      <c r="AE40" s="91">
        <v>0</v>
      </c>
      <c r="AF40" s="91">
        <v>0</v>
      </c>
      <c r="AG40" s="91">
        <v>0</v>
      </c>
      <c r="AH40" s="91">
        <v>0</v>
      </c>
      <c r="AI40" s="91">
        <v>8</v>
      </c>
    </row>
    <row r="41" spans="1:35">
      <c r="A41" s="89" t="s">
        <v>129</v>
      </c>
      <c r="B41" s="89" t="s">
        <v>217</v>
      </c>
      <c r="C41" s="91">
        <v>0</v>
      </c>
      <c r="D41" s="91">
        <v>0</v>
      </c>
      <c r="E41" s="91">
        <v>0</v>
      </c>
      <c r="F41" s="91">
        <v>0</v>
      </c>
      <c r="G41" s="91">
        <v>0</v>
      </c>
      <c r="H41" s="91">
        <v>0</v>
      </c>
      <c r="I41" s="91">
        <v>0</v>
      </c>
      <c r="J41" s="91">
        <v>0</v>
      </c>
      <c r="K41" s="91">
        <v>0</v>
      </c>
      <c r="L41" s="91">
        <v>0</v>
      </c>
      <c r="M41" s="91">
        <v>10</v>
      </c>
      <c r="N41" s="91">
        <v>9</v>
      </c>
      <c r="O41" s="91">
        <v>9</v>
      </c>
      <c r="P41" s="91">
        <v>8</v>
      </c>
      <c r="Q41" s="91">
        <v>8</v>
      </c>
      <c r="R41" s="91">
        <v>8</v>
      </c>
      <c r="S41" s="91">
        <v>8</v>
      </c>
      <c r="T41" s="91">
        <v>8</v>
      </c>
      <c r="U41" s="91">
        <v>7</v>
      </c>
      <c r="V41" s="91">
        <v>6</v>
      </c>
      <c r="W41" s="91">
        <v>4</v>
      </c>
      <c r="X41" s="91">
        <v>3</v>
      </c>
      <c r="Y41" s="91">
        <v>3</v>
      </c>
      <c r="Z41" s="91">
        <v>3</v>
      </c>
      <c r="AA41" s="91">
        <v>3</v>
      </c>
      <c r="AB41" s="91">
        <v>3</v>
      </c>
      <c r="AC41" s="91">
        <v>3</v>
      </c>
      <c r="AD41" s="91">
        <v>3</v>
      </c>
      <c r="AE41" s="91">
        <v>3</v>
      </c>
      <c r="AF41" s="91">
        <v>3</v>
      </c>
      <c r="AG41" s="91">
        <v>3</v>
      </c>
      <c r="AH41" s="91">
        <v>3</v>
      </c>
      <c r="AI41" s="91">
        <v>4</v>
      </c>
    </row>
    <row r="42" spans="1:35">
      <c r="A42" s="89" t="s">
        <v>129</v>
      </c>
      <c r="B42" s="89" t="s">
        <v>218</v>
      </c>
      <c r="C42" s="91">
        <v>0</v>
      </c>
      <c r="D42" s="91">
        <v>0</v>
      </c>
      <c r="E42" s="91">
        <v>0</v>
      </c>
      <c r="F42" s="91">
        <v>0</v>
      </c>
      <c r="G42" s="91">
        <v>0</v>
      </c>
      <c r="H42" s="91">
        <v>0</v>
      </c>
      <c r="I42" s="91">
        <v>0</v>
      </c>
      <c r="J42" s="91">
        <v>0</v>
      </c>
      <c r="K42" s="91">
        <v>0</v>
      </c>
      <c r="L42" s="91">
        <v>0</v>
      </c>
      <c r="M42" s="91">
        <v>0</v>
      </c>
      <c r="N42" s="91">
        <v>11</v>
      </c>
      <c r="O42" s="91">
        <v>7</v>
      </c>
      <c r="P42" s="91">
        <v>7</v>
      </c>
      <c r="Q42" s="91">
        <v>6</v>
      </c>
      <c r="R42" s="91">
        <v>6</v>
      </c>
      <c r="S42" s="91">
        <v>6</v>
      </c>
      <c r="T42" s="91">
        <v>6</v>
      </c>
      <c r="U42" s="91">
        <v>6</v>
      </c>
      <c r="V42" s="91">
        <v>6</v>
      </c>
      <c r="W42" s="91">
        <v>5</v>
      </c>
      <c r="X42" s="91">
        <v>5</v>
      </c>
      <c r="Y42" s="91">
        <v>5</v>
      </c>
      <c r="Z42" s="91">
        <v>5</v>
      </c>
      <c r="AA42" s="91">
        <v>5</v>
      </c>
      <c r="AB42" s="91">
        <v>5</v>
      </c>
      <c r="AC42" s="91">
        <v>5</v>
      </c>
      <c r="AD42" s="91">
        <v>5</v>
      </c>
      <c r="AE42" s="91">
        <v>5</v>
      </c>
      <c r="AF42" s="91">
        <v>5</v>
      </c>
      <c r="AG42" s="91">
        <v>5</v>
      </c>
      <c r="AH42" s="91">
        <v>5</v>
      </c>
      <c r="AI42" s="91">
        <v>9</v>
      </c>
    </row>
    <row r="43" spans="1:35">
      <c r="A43" s="89" t="s">
        <v>129</v>
      </c>
      <c r="B43" s="89" t="s">
        <v>219</v>
      </c>
      <c r="C43" s="91">
        <v>0</v>
      </c>
      <c r="D43" s="91">
        <v>0</v>
      </c>
      <c r="E43" s="91">
        <v>0</v>
      </c>
      <c r="F43" s="91">
        <v>0</v>
      </c>
      <c r="G43" s="91">
        <v>0</v>
      </c>
      <c r="H43" s="91">
        <v>0</v>
      </c>
      <c r="I43" s="91">
        <v>0</v>
      </c>
      <c r="J43" s="91">
        <v>0</v>
      </c>
      <c r="K43" s="91">
        <v>0</v>
      </c>
      <c r="L43" s="91">
        <v>0</v>
      </c>
      <c r="M43" s="91">
        <v>0</v>
      </c>
      <c r="N43" s="91">
        <v>0</v>
      </c>
      <c r="O43" s="91">
        <v>2</v>
      </c>
      <c r="P43" s="91">
        <v>2</v>
      </c>
      <c r="Q43" s="91">
        <v>2</v>
      </c>
      <c r="R43" s="91">
        <v>2</v>
      </c>
      <c r="S43" s="91">
        <v>2</v>
      </c>
      <c r="T43" s="91">
        <v>2</v>
      </c>
      <c r="U43" s="91">
        <v>2</v>
      </c>
      <c r="V43" s="91">
        <v>2</v>
      </c>
      <c r="W43" s="91">
        <v>2</v>
      </c>
      <c r="X43" s="91">
        <v>2</v>
      </c>
      <c r="Y43" s="91">
        <v>2</v>
      </c>
      <c r="Z43" s="91">
        <v>2</v>
      </c>
      <c r="AA43" s="91">
        <v>2</v>
      </c>
      <c r="AB43" s="91">
        <v>2</v>
      </c>
      <c r="AC43" s="91">
        <v>2</v>
      </c>
      <c r="AD43" s="91">
        <v>2</v>
      </c>
      <c r="AE43" s="91">
        <v>2</v>
      </c>
      <c r="AF43" s="91">
        <v>2</v>
      </c>
      <c r="AG43" s="91">
        <v>2</v>
      </c>
      <c r="AH43" s="91">
        <v>2</v>
      </c>
      <c r="AI43" s="91">
        <v>2</v>
      </c>
    </row>
    <row r="44" spans="1:35">
      <c r="A44" s="89" t="s">
        <v>129</v>
      </c>
      <c r="B44" s="89" t="s">
        <v>220</v>
      </c>
      <c r="C44" s="91">
        <v>0</v>
      </c>
      <c r="D44" s="91">
        <v>0</v>
      </c>
      <c r="E44" s="91">
        <v>0</v>
      </c>
      <c r="F44" s="91">
        <v>0</v>
      </c>
      <c r="G44" s="91">
        <v>0</v>
      </c>
      <c r="H44" s="91">
        <v>0</v>
      </c>
      <c r="I44" s="91">
        <v>0</v>
      </c>
      <c r="J44" s="91">
        <v>0</v>
      </c>
      <c r="K44" s="91">
        <v>0</v>
      </c>
      <c r="L44" s="91">
        <v>0</v>
      </c>
      <c r="M44" s="91">
        <v>0</v>
      </c>
      <c r="N44" s="91">
        <v>0</v>
      </c>
      <c r="O44" s="91">
        <v>0</v>
      </c>
      <c r="P44" s="91">
        <v>2</v>
      </c>
      <c r="Q44" s="91">
        <v>0</v>
      </c>
      <c r="R44" s="91">
        <v>0</v>
      </c>
      <c r="S44" s="91">
        <v>0</v>
      </c>
      <c r="T44" s="91">
        <v>0</v>
      </c>
      <c r="U44" s="91">
        <v>0</v>
      </c>
      <c r="V44" s="91">
        <v>0</v>
      </c>
      <c r="W44" s="91">
        <v>0</v>
      </c>
      <c r="X44" s="91">
        <v>0</v>
      </c>
      <c r="Y44" s="91">
        <v>0</v>
      </c>
      <c r="Z44" s="91">
        <v>0</v>
      </c>
      <c r="AA44" s="91">
        <v>0</v>
      </c>
      <c r="AB44" s="91">
        <v>0</v>
      </c>
      <c r="AC44" s="91">
        <v>0</v>
      </c>
      <c r="AD44" s="91">
        <v>0</v>
      </c>
      <c r="AE44" s="91">
        <v>0</v>
      </c>
      <c r="AF44" s="91">
        <v>0</v>
      </c>
      <c r="AG44" s="91">
        <v>0</v>
      </c>
      <c r="AH44" s="91">
        <v>0</v>
      </c>
      <c r="AI44" s="91">
        <v>2</v>
      </c>
    </row>
    <row r="45" spans="1:35">
      <c r="A45" s="89" t="s">
        <v>129</v>
      </c>
      <c r="B45" s="89" t="s">
        <v>221</v>
      </c>
      <c r="C45" s="91">
        <v>0</v>
      </c>
      <c r="D45" s="91">
        <v>0</v>
      </c>
      <c r="E45" s="91">
        <v>0</v>
      </c>
      <c r="F45" s="91">
        <v>0</v>
      </c>
      <c r="G45" s="91">
        <v>0</v>
      </c>
      <c r="H45" s="91">
        <v>0</v>
      </c>
      <c r="I45" s="91">
        <v>0</v>
      </c>
      <c r="J45" s="91">
        <v>0</v>
      </c>
      <c r="K45" s="91">
        <v>0</v>
      </c>
      <c r="L45" s="91">
        <v>0</v>
      </c>
      <c r="M45" s="91">
        <v>0</v>
      </c>
      <c r="N45" s="91">
        <v>0</v>
      </c>
      <c r="O45" s="91">
        <v>0</v>
      </c>
      <c r="P45" s="91">
        <v>0</v>
      </c>
      <c r="Q45" s="91">
        <v>17</v>
      </c>
      <c r="R45" s="91">
        <v>11</v>
      </c>
      <c r="S45" s="91">
        <v>11</v>
      </c>
      <c r="T45" s="91">
        <v>11</v>
      </c>
      <c r="U45" s="91">
        <v>11</v>
      </c>
      <c r="V45" s="91">
        <v>11</v>
      </c>
      <c r="W45" s="91">
        <v>9</v>
      </c>
      <c r="X45" s="91">
        <v>9</v>
      </c>
      <c r="Y45" s="91">
        <v>9</v>
      </c>
      <c r="Z45" s="91">
        <v>8</v>
      </c>
      <c r="AA45" s="91">
        <v>8</v>
      </c>
      <c r="AB45" s="91">
        <v>8</v>
      </c>
      <c r="AC45" s="91">
        <v>8</v>
      </c>
      <c r="AD45" s="91">
        <v>7</v>
      </c>
      <c r="AE45" s="91">
        <v>7</v>
      </c>
      <c r="AF45" s="91">
        <v>6</v>
      </c>
      <c r="AG45" s="91">
        <v>6</v>
      </c>
      <c r="AH45" s="91">
        <v>6</v>
      </c>
      <c r="AI45" s="91">
        <v>11</v>
      </c>
    </row>
    <row r="46" spans="1:35">
      <c r="A46" s="89" t="s">
        <v>129</v>
      </c>
      <c r="B46" s="89" t="s">
        <v>222</v>
      </c>
      <c r="C46" s="91">
        <v>0</v>
      </c>
      <c r="D46" s="91">
        <v>0</v>
      </c>
      <c r="E46" s="91">
        <v>0</v>
      </c>
      <c r="F46" s="91">
        <v>0</v>
      </c>
      <c r="G46" s="91">
        <v>0</v>
      </c>
      <c r="H46" s="91">
        <v>0</v>
      </c>
      <c r="I46" s="91">
        <v>0</v>
      </c>
      <c r="J46" s="91">
        <v>0</v>
      </c>
      <c r="K46" s="91">
        <v>0</v>
      </c>
      <c r="L46" s="91">
        <v>0</v>
      </c>
      <c r="M46" s="91">
        <v>0</v>
      </c>
      <c r="N46" s="91">
        <v>0</v>
      </c>
      <c r="O46" s="91">
        <v>0</v>
      </c>
      <c r="P46" s="91">
        <v>0</v>
      </c>
      <c r="Q46" s="91">
        <v>0</v>
      </c>
      <c r="R46" s="91">
        <v>13</v>
      </c>
      <c r="S46" s="91">
        <v>10</v>
      </c>
      <c r="T46" s="91">
        <v>10</v>
      </c>
      <c r="U46" s="91">
        <v>10</v>
      </c>
      <c r="V46" s="91">
        <v>9</v>
      </c>
      <c r="W46" s="91">
        <v>7</v>
      </c>
      <c r="X46" s="91">
        <v>4</v>
      </c>
      <c r="Y46" s="91">
        <v>6</v>
      </c>
      <c r="Z46" s="91">
        <v>6</v>
      </c>
      <c r="AA46" s="91">
        <v>6</v>
      </c>
      <c r="AB46" s="91">
        <v>6</v>
      </c>
      <c r="AC46" s="91">
        <v>6</v>
      </c>
      <c r="AD46" s="91">
        <v>6</v>
      </c>
      <c r="AE46" s="91">
        <v>6</v>
      </c>
      <c r="AF46" s="91">
        <v>5</v>
      </c>
      <c r="AG46" s="91">
        <v>5</v>
      </c>
      <c r="AH46" s="91">
        <v>5</v>
      </c>
      <c r="AI46" s="91">
        <v>6</v>
      </c>
    </row>
    <row r="47" spans="1:35">
      <c r="A47" s="89" t="s">
        <v>129</v>
      </c>
      <c r="B47" s="89" t="s">
        <v>223</v>
      </c>
      <c r="C47" s="91">
        <v>0</v>
      </c>
      <c r="D47" s="91">
        <v>0</v>
      </c>
      <c r="E47" s="91">
        <v>0</v>
      </c>
      <c r="F47" s="91">
        <v>0</v>
      </c>
      <c r="G47" s="91">
        <v>0</v>
      </c>
      <c r="H47" s="91">
        <v>0</v>
      </c>
      <c r="I47" s="91">
        <v>0</v>
      </c>
      <c r="J47" s="91">
        <v>0</v>
      </c>
      <c r="K47" s="91">
        <v>0</v>
      </c>
      <c r="L47" s="91">
        <v>0</v>
      </c>
      <c r="M47" s="91">
        <v>0</v>
      </c>
      <c r="N47" s="91">
        <v>0</v>
      </c>
      <c r="O47" s="91">
        <v>0</v>
      </c>
      <c r="P47" s="91">
        <v>0</v>
      </c>
      <c r="Q47" s="91">
        <v>0</v>
      </c>
      <c r="R47" s="91">
        <v>0</v>
      </c>
      <c r="S47" s="91">
        <v>24</v>
      </c>
      <c r="T47" s="91">
        <v>17</v>
      </c>
      <c r="U47" s="91">
        <v>17</v>
      </c>
      <c r="V47" s="91">
        <v>17</v>
      </c>
      <c r="W47" s="91">
        <v>15</v>
      </c>
      <c r="X47" s="91">
        <v>13</v>
      </c>
      <c r="Y47" s="91">
        <v>13</v>
      </c>
      <c r="Z47" s="91">
        <v>13</v>
      </c>
      <c r="AA47" s="91">
        <v>13</v>
      </c>
      <c r="AB47" s="91">
        <v>13</v>
      </c>
      <c r="AC47" s="91">
        <v>13</v>
      </c>
      <c r="AD47" s="91">
        <v>13</v>
      </c>
      <c r="AE47" s="91">
        <v>12</v>
      </c>
      <c r="AF47" s="91">
        <v>9</v>
      </c>
      <c r="AG47" s="91">
        <v>8</v>
      </c>
      <c r="AH47" s="91">
        <v>8</v>
      </c>
      <c r="AI47" s="91">
        <v>13</v>
      </c>
    </row>
    <row r="48" spans="1:35">
      <c r="A48" s="89" t="s">
        <v>129</v>
      </c>
      <c r="B48" s="89" t="s">
        <v>224</v>
      </c>
      <c r="C48" s="91">
        <v>0</v>
      </c>
      <c r="D48" s="91">
        <v>0</v>
      </c>
      <c r="E48" s="91">
        <v>0</v>
      </c>
      <c r="F48" s="91">
        <v>0</v>
      </c>
      <c r="G48" s="91">
        <v>0</v>
      </c>
      <c r="H48" s="91">
        <v>0</v>
      </c>
      <c r="I48" s="91">
        <v>0</v>
      </c>
      <c r="J48" s="91">
        <v>0</v>
      </c>
      <c r="K48" s="91">
        <v>0</v>
      </c>
      <c r="L48" s="91">
        <v>0</v>
      </c>
      <c r="M48" s="91">
        <v>0</v>
      </c>
      <c r="N48" s="91">
        <v>0</v>
      </c>
      <c r="O48" s="91">
        <v>0</v>
      </c>
      <c r="P48" s="91">
        <v>0</v>
      </c>
      <c r="Q48" s="91">
        <v>0</v>
      </c>
      <c r="R48" s="91">
        <v>0</v>
      </c>
      <c r="S48" s="91">
        <v>0</v>
      </c>
      <c r="T48" s="91">
        <v>23</v>
      </c>
      <c r="U48" s="91">
        <v>21</v>
      </c>
      <c r="V48" s="91">
        <v>21</v>
      </c>
      <c r="W48" s="91">
        <v>21</v>
      </c>
      <c r="X48" s="91">
        <v>21</v>
      </c>
      <c r="Y48" s="91">
        <v>21</v>
      </c>
      <c r="Z48" s="91">
        <v>20</v>
      </c>
      <c r="AA48" s="91">
        <v>20</v>
      </c>
      <c r="AB48" s="91">
        <v>20</v>
      </c>
      <c r="AC48" s="91">
        <v>20</v>
      </c>
      <c r="AD48" s="91">
        <v>20</v>
      </c>
      <c r="AE48" s="91">
        <v>18</v>
      </c>
      <c r="AF48" s="91">
        <v>18</v>
      </c>
      <c r="AG48" s="91">
        <v>13</v>
      </c>
      <c r="AH48" s="91">
        <v>8</v>
      </c>
      <c r="AI48" s="91">
        <v>15</v>
      </c>
    </row>
    <row r="49" spans="1:35">
      <c r="A49" s="89" t="s">
        <v>129</v>
      </c>
      <c r="B49" s="89" t="s">
        <v>225</v>
      </c>
      <c r="C49" s="91">
        <v>0</v>
      </c>
      <c r="D49" s="91">
        <v>0</v>
      </c>
      <c r="E49" s="91">
        <v>0</v>
      </c>
      <c r="F49" s="91">
        <v>0</v>
      </c>
      <c r="G49" s="91">
        <v>0</v>
      </c>
      <c r="H49" s="91">
        <v>0</v>
      </c>
      <c r="I49" s="91">
        <v>0</v>
      </c>
      <c r="J49" s="91">
        <v>0</v>
      </c>
      <c r="K49" s="91">
        <v>0</v>
      </c>
      <c r="L49" s="91">
        <v>0</v>
      </c>
      <c r="M49" s="91">
        <v>0</v>
      </c>
      <c r="N49" s="91">
        <v>0</v>
      </c>
      <c r="O49" s="91">
        <v>0</v>
      </c>
      <c r="P49" s="91">
        <v>0</v>
      </c>
      <c r="Q49" s="91">
        <v>0</v>
      </c>
      <c r="R49" s="91">
        <v>0</v>
      </c>
      <c r="S49" s="91">
        <v>0</v>
      </c>
      <c r="T49" s="91">
        <v>0</v>
      </c>
      <c r="U49" s="91">
        <v>18</v>
      </c>
      <c r="V49" s="91">
        <v>13</v>
      </c>
      <c r="W49" s="91">
        <v>10</v>
      </c>
      <c r="X49" s="91">
        <v>10</v>
      </c>
      <c r="Y49" s="91">
        <v>10</v>
      </c>
      <c r="Z49" s="91">
        <v>10</v>
      </c>
      <c r="AA49" s="91">
        <v>10</v>
      </c>
      <c r="AB49" s="91">
        <v>10</v>
      </c>
      <c r="AC49" s="91">
        <v>10</v>
      </c>
      <c r="AD49" s="91">
        <v>10</v>
      </c>
      <c r="AE49" s="91">
        <v>10</v>
      </c>
      <c r="AF49" s="91">
        <v>8</v>
      </c>
      <c r="AG49" s="91">
        <v>8</v>
      </c>
      <c r="AH49" s="91">
        <v>7</v>
      </c>
      <c r="AI49" s="91">
        <v>11</v>
      </c>
    </row>
    <row r="50" spans="1:35">
      <c r="A50" s="89" t="s">
        <v>129</v>
      </c>
      <c r="B50" s="89" t="s">
        <v>226</v>
      </c>
      <c r="C50" s="91">
        <v>0</v>
      </c>
      <c r="D50" s="91">
        <v>0</v>
      </c>
      <c r="E50" s="91">
        <v>0</v>
      </c>
      <c r="F50" s="91">
        <v>0</v>
      </c>
      <c r="G50" s="91">
        <v>0</v>
      </c>
      <c r="H50" s="91">
        <v>0</v>
      </c>
      <c r="I50" s="91">
        <v>0</v>
      </c>
      <c r="J50" s="91">
        <v>0</v>
      </c>
      <c r="K50" s="91">
        <v>0</v>
      </c>
      <c r="L50" s="91">
        <v>0</v>
      </c>
      <c r="M50" s="91">
        <v>0</v>
      </c>
      <c r="N50" s="91">
        <v>0</v>
      </c>
      <c r="O50" s="91">
        <v>0</v>
      </c>
      <c r="P50" s="91">
        <v>0</v>
      </c>
      <c r="Q50" s="91">
        <v>0</v>
      </c>
      <c r="R50" s="91">
        <v>0</v>
      </c>
      <c r="S50" s="91">
        <v>0</v>
      </c>
      <c r="T50" s="91">
        <v>0</v>
      </c>
      <c r="U50" s="91">
        <v>0</v>
      </c>
      <c r="V50" s="91">
        <v>1</v>
      </c>
      <c r="W50" s="91">
        <v>1</v>
      </c>
      <c r="X50" s="91">
        <v>1</v>
      </c>
      <c r="Y50" s="91">
        <v>1</v>
      </c>
      <c r="Z50" s="91">
        <v>1</v>
      </c>
      <c r="AA50" s="91">
        <v>1</v>
      </c>
      <c r="AB50" s="91">
        <v>1</v>
      </c>
      <c r="AC50" s="91">
        <v>1</v>
      </c>
      <c r="AD50" s="91">
        <v>1</v>
      </c>
      <c r="AE50" s="91">
        <v>1</v>
      </c>
      <c r="AF50" s="91">
        <v>1</v>
      </c>
      <c r="AG50" s="91">
        <v>1</v>
      </c>
      <c r="AH50" s="91">
        <v>1</v>
      </c>
      <c r="AI50" s="91">
        <v>1</v>
      </c>
    </row>
    <row r="51" spans="1:35">
      <c r="A51" s="89" t="s">
        <v>129</v>
      </c>
      <c r="B51" s="89" t="s">
        <v>227</v>
      </c>
      <c r="C51" s="91">
        <v>0</v>
      </c>
      <c r="D51" s="91">
        <v>11</v>
      </c>
      <c r="E51" s="91">
        <v>8</v>
      </c>
      <c r="F51" s="91">
        <v>8</v>
      </c>
      <c r="G51" s="91">
        <v>8</v>
      </c>
      <c r="H51" s="91">
        <v>8</v>
      </c>
      <c r="I51" s="91">
        <v>8</v>
      </c>
      <c r="J51" s="91">
        <v>7</v>
      </c>
      <c r="K51" s="91">
        <v>7</v>
      </c>
      <c r="L51" s="91">
        <v>7</v>
      </c>
      <c r="M51" s="91">
        <v>7</v>
      </c>
      <c r="N51" s="91">
        <v>7</v>
      </c>
      <c r="O51" s="91">
        <v>7</v>
      </c>
      <c r="P51" s="91">
        <v>7</v>
      </c>
      <c r="Q51" s="91">
        <v>7</v>
      </c>
      <c r="R51" s="91">
        <v>7</v>
      </c>
      <c r="S51" s="91">
        <v>7</v>
      </c>
      <c r="T51" s="91">
        <v>7</v>
      </c>
      <c r="U51" s="91">
        <v>7</v>
      </c>
      <c r="V51" s="91">
        <v>7</v>
      </c>
      <c r="W51" s="91">
        <v>7</v>
      </c>
      <c r="X51" s="91">
        <v>7</v>
      </c>
      <c r="Y51" s="91">
        <v>6</v>
      </c>
      <c r="Z51" s="91">
        <v>6</v>
      </c>
      <c r="AA51" s="91">
        <v>6</v>
      </c>
      <c r="AB51" s="91">
        <v>6</v>
      </c>
      <c r="AC51" s="91">
        <v>6</v>
      </c>
      <c r="AD51" s="91">
        <v>6</v>
      </c>
      <c r="AE51" s="91">
        <v>6</v>
      </c>
      <c r="AF51" s="91">
        <v>6</v>
      </c>
      <c r="AG51" s="91">
        <v>5</v>
      </c>
      <c r="AH51" s="91">
        <v>5</v>
      </c>
      <c r="AI51" s="91">
        <v>6</v>
      </c>
    </row>
    <row r="52" spans="1:35">
      <c r="A52" s="89" t="s">
        <v>129</v>
      </c>
      <c r="B52" s="89" t="s">
        <v>228</v>
      </c>
      <c r="C52" s="91">
        <v>0</v>
      </c>
      <c r="D52" s="91">
        <v>0</v>
      </c>
      <c r="E52" s="91">
        <v>0</v>
      </c>
      <c r="F52" s="91">
        <v>0</v>
      </c>
      <c r="G52" s="91">
        <v>0</v>
      </c>
      <c r="H52" s="91">
        <v>0</v>
      </c>
      <c r="I52" s="91">
        <v>0</v>
      </c>
      <c r="J52" s="91">
        <v>0</v>
      </c>
      <c r="K52" s="91">
        <v>0</v>
      </c>
      <c r="L52" s="91">
        <v>0</v>
      </c>
      <c r="M52" s="91">
        <v>0</v>
      </c>
      <c r="N52" s="91">
        <v>0</v>
      </c>
      <c r="O52" s="91">
        <v>0</v>
      </c>
      <c r="P52" s="91">
        <v>0</v>
      </c>
      <c r="Q52" s="91">
        <v>0</v>
      </c>
      <c r="R52" s="91">
        <v>0</v>
      </c>
      <c r="S52" s="91">
        <v>0</v>
      </c>
      <c r="T52" s="91">
        <v>0</v>
      </c>
      <c r="U52" s="91">
        <v>0</v>
      </c>
      <c r="V52" s="91">
        <v>0</v>
      </c>
      <c r="W52" s="91">
        <v>3</v>
      </c>
      <c r="X52" s="91">
        <v>1</v>
      </c>
      <c r="Y52" s="91">
        <v>1</v>
      </c>
      <c r="Z52" s="91">
        <v>1</v>
      </c>
      <c r="AA52" s="91">
        <v>1</v>
      </c>
      <c r="AB52" s="91">
        <v>1</v>
      </c>
      <c r="AC52" s="91">
        <v>1</v>
      </c>
      <c r="AD52" s="91">
        <v>1</v>
      </c>
      <c r="AE52" s="91">
        <v>1</v>
      </c>
      <c r="AF52" s="91">
        <v>1</v>
      </c>
      <c r="AG52" s="91">
        <v>1</v>
      </c>
      <c r="AH52" s="91">
        <v>1</v>
      </c>
      <c r="AI52" s="91">
        <v>2</v>
      </c>
    </row>
    <row r="53" spans="1:35">
      <c r="A53" s="89" t="s">
        <v>129</v>
      </c>
      <c r="B53" s="89" t="s">
        <v>229</v>
      </c>
      <c r="C53" s="91">
        <v>0</v>
      </c>
      <c r="D53" s="91">
        <v>0</v>
      </c>
      <c r="E53" s="91">
        <v>0</v>
      </c>
      <c r="F53" s="91">
        <v>0</v>
      </c>
      <c r="G53" s="91">
        <v>0</v>
      </c>
      <c r="H53" s="91">
        <v>0</v>
      </c>
      <c r="I53" s="91">
        <v>0</v>
      </c>
      <c r="J53" s="91">
        <v>0</v>
      </c>
      <c r="K53" s="91">
        <v>0</v>
      </c>
      <c r="L53" s="91">
        <v>0</v>
      </c>
      <c r="M53" s="91">
        <v>0</v>
      </c>
      <c r="N53" s="91">
        <v>0</v>
      </c>
      <c r="O53" s="91">
        <v>0</v>
      </c>
      <c r="P53" s="91">
        <v>0</v>
      </c>
      <c r="Q53" s="91">
        <v>0</v>
      </c>
      <c r="R53" s="91">
        <v>0</v>
      </c>
      <c r="S53" s="91">
        <v>0</v>
      </c>
      <c r="T53" s="91">
        <v>0</v>
      </c>
      <c r="U53" s="91">
        <v>0</v>
      </c>
      <c r="V53" s="91">
        <v>0</v>
      </c>
      <c r="W53" s="91">
        <v>0</v>
      </c>
      <c r="X53" s="91">
        <v>25</v>
      </c>
      <c r="Y53" s="91">
        <v>19</v>
      </c>
      <c r="Z53" s="91">
        <v>18</v>
      </c>
      <c r="AA53" s="91">
        <v>18</v>
      </c>
      <c r="AB53" s="91">
        <v>18</v>
      </c>
      <c r="AC53" s="91">
        <v>18</v>
      </c>
      <c r="AD53" s="91">
        <v>18</v>
      </c>
      <c r="AE53" s="91">
        <v>18</v>
      </c>
      <c r="AF53" s="91">
        <v>13</v>
      </c>
      <c r="AG53" s="91">
        <v>11</v>
      </c>
      <c r="AH53" s="91">
        <v>11</v>
      </c>
      <c r="AI53" s="91">
        <v>14</v>
      </c>
    </row>
    <row r="54" spans="1:35">
      <c r="A54" s="89" t="s">
        <v>129</v>
      </c>
      <c r="B54" s="89" t="s">
        <v>230</v>
      </c>
      <c r="C54" s="91">
        <v>0</v>
      </c>
      <c r="D54" s="91">
        <v>0</v>
      </c>
      <c r="E54" s="91">
        <v>0</v>
      </c>
      <c r="F54" s="91">
        <v>0</v>
      </c>
      <c r="G54" s="91">
        <v>0</v>
      </c>
      <c r="H54" s="91">
        <v>0</v>
      </c>
      <c r="I54" s="91">
        <v>0</v>
      </c>
      <c r="J54" s="91">
        <v>0</v>
      </c>
      <c r="K54" s="91">
        <v>0</v>
      </c>
      <c r="L54" s="91">
        <v>0</v>
      </c>
      <c r="M54" s="91">
        <v>0</v>
      </c>
      <c r="N54" s="91">
        <v>0</v>
      </c>
      <c r="O54" s="91">
        <v>0</v>
      </c>
      <c r="P54" s="91">
        <v>0</v>
      </c>
      <c r="Q54" s="91">
        <v>0</v>
      </c>
      <c r="R54" s="91">
        <v>0</v>
      </c>
      <c r="S54" s="91">
        <v>0</v>
      </c>
      <c r="T54" s="91">
        <v>0</v>
      </c>
      <c r="U54" s="91">
        <v>0</v>
      </c>
      <c r="V54" s="91">
        <v>0</v>
      </c>
      <c r="W54" s="91">
        <v>0</v>
      </c>
      <c r="X54" s="91">
        <v>0</v>
      </c>
      <c r="Y54" s="91">
        <v>15</v>
      </c>
      <c r="Z54" s="91">
        <v>7</v>
      </c>
      <c r="AA54" s="91">
        <v>7</v>
      </c>
      <c r="AB54" s="91">
        <v>7</v>
      </c>
      <c r="AC54" s="91">
        <v>7</v>
      </c>
      <c r="AD54" s="91">
        <v>7</v>
      </c>
      <c r="AE54" s="91">
        <v>7</v>
      </c>
      <c r="AF54" s="91">
        <v>7</v>
      </c>
      <c r="AG54" s="91">
        <v>7</v>
      </c>
      <c r="AH54" s="91">
        <v>7</v>
      </c>
      <c r="AI54" s="91">
        <v>11</v>
      </c>
    </row>
    <row r="55" spans="1:35">
      <c r="A55" s="89" t="s">
        <v>129</v>
      </c>
      <c r="B55" s="89" t="s">
        <v>231</v>
      </c>
      <c r="C55" s="91">
        <v>0</v>
      </c>
      <c r="D55" s="91">
        <v>0</v>
      </c>
      <c r="E55" s="91">
        <v>0</v>
      </c>
      <c r="F55" s="91">
        <v>0</v>
      </c>
      <c r="G55" s="91">
        <v>0</v>
      </c>
      <c r="H55" s="91">
        <v>0</v>
      </c>
      <c r="I55" s="91">
        <v>0</v>
      </c>
      <c r="J55" s="91">
        <v>0</v>
      </c>
      <c r="K55" s="91">
        <v>0</v>
      </c>
      <c r="L55" s="91">
        <v>0</v>
      </c>
      <c r="M55" s="91">
        <v>0</v>
      </c>
      <c r="N55" s="91">
        <v>0</v>
      </c>
      <c r="O55" s="91">
        <v>0</v>
      </c>
      <c r="P55" s="91">
        <v>0</v>
      </c>
      <c r="Q55" s="91">
        <v>0</v>
      </c>
      <c r="R55" s="91">
        <v>0</v>
      </c>
      <c r="S55" s="91">
        <v>0</v>
      </c>
      <c r="T55" s="91">
        <v>0</v>
      </c>
      <c r="U55" s="91">
        <v>0</v>
      </c>
      <c r="V55" s="91">
        <v>0</v>
      </c>
      <c r="W55" s="91">
        <v>0</v>
      </c>
      <c r="X55" s="91">
        <v>0</v>
      </c>
      <c r="Y55" s="91">
        <v>0</v>
      </c>
      <c r="Z55" s="91">
        <v>13</v>
      </c>
      <c r="AA55" s="91">
        <v>10</v>
      </c>
      <c r="AB55" s="91">
        <v>10</v>
      </c>
      <c r="AC55" s="91">
        <v>10</v>
      </c>
      <c r="AD55" s="91">
        <v>10</v>
      </c>
      <c r="AE55" s="91">
        <v>8</v>
      </c>
      <c r="AF55" s="91">
        <v>8</v>
      </c>
      <c r="AG55" s="91">
        <v>6</v>
      </c>
      <c r="AH55" s="91">
        <v>6</v>
      </c>
      <c r="AI55" s="91">
        <v>8</v>
      </c>
    </row>
    <row r="56" spans="1:35">
      <c r="A56" s="89" t="s">
        <v>129</v>
      </c>
      <c r="B56" s="89" t="s">
        <v>232</v>
      </c>
      <c r="C56" s="91">
        <v>0</v>
      </c>
      <c r="D56" s="91">
        <v>0</v>
      </c>
      <c r="E56" s="91">
        <v>0</v>
      </c>
      <c r="F56" s="91">
        <v>0</v>
      </c>
      <c r="G56" s="91">
        <v>0</v>
      </c>
      <c r="H56" s="91">
        <v>0</v>
      </c>
      <c r="I56" s="91">
        <v>0</v>
      </c>
      <c r="J56" s="91">
        <v>0</v>
      </c>
      <c r="K56" s="91">
        <v>0</v>
      </c>
      <c r="L56" s="91">
        <v>0</v>
      </c>
      <c r="M56" s="91">
        <v>0</v>
      </c>
      <c r="N56" s="91">
        <v>0</v>
      </c>
      <c r="O56" s="91">
        <v>0</v>
      </c>
      <c r="P56" s="91">
        <v>0</v>
      </c>
      <c r="Q56" s="91">
        <v>0</v>
      </c>
      <c r="R56" s="91">
        <v>0</v>
      </c>
      <c r="S56" s="91">
        <v>0</v>
      </c>
      <c r="T56" s="91">
        <v>0</v>
      </c>
      <c r="U56" s="91">
        <v>0</v>
      </c>
      <c r="V56" s="91">
        <v>0</v>
      </c>
      <c r="W56" s="91">
        <v>0</v>
      </c>
      <c r="X56" s="91">
        <v>0</v>
      </c>
      <c r="Y56" s="91">
        <v>0</v>
      </c>
      <c r="Z56" s="91">
        <v>0</v>
      </c>
      <c r="AA56" s="91">
        <v>14</v>
      </c>
      <c r="AB56" s="91">
        <v>11</v>
      </c>
      <c r="AC56" s="91">
        <v>11</v>
      </c>
      <c r="AD56" s="91">
        <v>11</v>
      </c>
      <c r="AE56" s="91">
        <v>10</v>
      </c>
      <c r="AF56" s="91">
        <v>8</v>
      </c>
      <c r="AG56" s="91">
        <v>8</v>
      </c>
      <c r="AH56" s="91">
        <v>8</v>
      </c>
      <c r="AI56" s="91">
        <v>8</v>
      </c>
    </row>
    <row r="57" spans="1:35">
      <c r="A57" s="89" t="s">
        <v>129</v>
      </c>
      <c r="B57" s="89" t="s">
        <v>233</v>
      </c>
      <c r="C57" s="91">
        <v>0</v>
      </c>
      <c r="D57" s="91">
        <v>0</v>
      </c>
      <c r="E57" s="91">
        <v>0</v>
      </c>
      <c r="F57" s="91">
        <v>0</v>
      </c>
      <c r="G57" s="91">
        <v>0</v>
      </c>
      <c r="H57" s="91">
        <v>0</v>
      </c>
      <c r="I57" s="91">
        <v>0</v>
      </c>
      <c r="J57" s="91">
        <v>0</v>
      </c>
      <c r="K57" s="91">
        <v>0</v>
      </c>
      <c r="L57" s="91">
        <v>0</v>
      </c>
      <c r="M57" s="91">
        <v>0</v>
      </c>
      <c r="N57" s="91">
        <v>0</v>
      </c>
      <c r="O57" s="91">
        <v>0</v>
      </c>
      <c r="P57" s="91">
        <v>0</v>
      </c>
      <c r="Q57" s="91">
        <v>0</v>
      </c>
      <c r="R57" s="91">
        <v>0</v>
      </c>
      <c r="S57" s="91">
        <v>0</v>
      </c>
      <c r="T57" s="91">
        <v>0</v>
      </c>
      <c r="U57" s="91">
        <v>0</v>
      </c>
      <c r="V57" s="91">
        <v>0</v>
      </c>
      <c r="W57" s="91">
        <v>0</v>
      </c>
      <c r="X57" s="91">
        <v>0</v>
      </c>
      <c r="Y57" s="91">
        <v>0</v>
      </c>
      <c r="Z57" s="91">
        <v>0</v>
      </c>
      <c r="AA57" s="91">
        <v>0</v>
      </c>
      <c r="AB57" s="91">
        <v>20</v>
      </c>
      <c r="AC57" s="91">
        <v>12</v>
      </c>
      <c r="AD57" s="91">
        <v>12</v>
      </c>
      <c r="AE57" s="91">
        <v>7</v>
      </c>
      <c r="AF57" s="91">
        <v>7</v>
      </c>
      <c r="AG57" s="91">
        <v>7</v>
      </c>
      <c r="AH57" s="91">
        <v>7</v>
      </c>
      <c r="AI57" s="91">
        <v>10</v>
      </c>
    </row>
    <row r="58" spans="1:35">
      <c r="A58" s="89" t="s">
        <v>129</v>
      </c>
      <c r="B58" s="89" t="s">
        <v>234</v>
      </c>
      <c r="C58" s="91">
        <v>0</v>
      </c>
      <c r="D58" s="91">
        <v>0</v>
      </c>
      <c r="E58" s="91">
        <v>0</v>
      </c>
      <c r="F58" s="91">
        <v>0</v>
      </c>
      <c r="G58" s="91">
        <v>0</v>
      </c>
      <c r="H58" s="91">
        <v>0</v>
      </c>
      <c r="I58" s="91">
        <v>0</v>
      </c>
      <c r="J58" s="91">
        <v>0</v>
      </c>
      <c r="K58" s="91">
        <v>0</v>
      </c>
      <c r="L58" s="91">
        <v>0</v>
      </c>
      <c r="M58" s="91">
        <v>0</v>
      </c>
      <c r="N58" s="91">
        <v>0</v>
      </c>
      <c r="O58" s="91">
        <v>0</v>
      </c>
      <c r="P58" s="91">
        <v>0</v>
      </c>
      <c r="Q58" s="91">
        <v>0</v>
      </c>
      <c r="R58" s="91">
        <v>0</v>
      </c>
      <c r="S58" s="91">
        <v>0</v>
      </c>
      <c r="T58" s="91">
        <v>0</v>
      </c>
      <c r="U58" s="91">
        <v>0</v>
      </c>
      <c r="V58" s="91">
        <v>0</v>
      </c>
      <c r="W58" s="91">
        <v>0</v>
      </c>
      <c r="X58" s="91">
        <v>0</v>
      </c>
      <c r="Y58" s="91">
        <v>0</v>
      </c>
      <c r="Z58" s="91">
        <v>0</v>
      </c>
      <c r="AA58" s="91">
        <v>0</v>
      </c>
      <c r="AB58" s="91">
        <v>0</v>
      </c>
      <c r="AC58" s="91">
        <v>1</v>
      </c>
      <c r="AD58" s="91">
        <v>1</v>
      </c>
      <c r="AE58" s="91">
        <v>1</v>
      </c>
      <c r="AF58" s="91">
        <v>1</v>
      </c>
      <c r="AG58" s="91">
        <v>1</v>
      </c>
      <c r="AH58" s="91">
        <v>1</v>
      </c>
      <c r="AI58" s="91">
        <v>1</v>
      </c>
    </row>
    <row r="59" spans="1:35">
      <c r="A59" s="89" t="s">
        <v>129</v>
      </c>
      <c r="B59" s="89" t="s">
        <v>235</v>
      </c>
      <c r="C59" s="91">
        <v>0</v>
      </c>
      <c r="D59" s="91">
        <v>0</v>
      </c>
      <c r="E59" s="91">
        <v>0</v>
      </c>
      <c r="F59" s="91">
        <v>0</v>
      </c>
      <c r="G59" s="91">
        <v>0</v>
      </c>
      <c r="H59" s="91">
        <v>0</v>
      </c>
      <c r="I59" s="91">
        <v>0</v>
      </c>
      <c r="J59" s="91">
        <v>0</v>
      </c>
      <c r="K59" s="91">
        <v>0</v>
      </c>
      <c r="L59" s="91">
        <v>0</v>
      </c>
      <c r="M59" s="91">
        <v>0</v>
      </c>
      <c r="N59" s="91">
        <v>0</v>
      </c>
      <c r="O59" s="91">
        <v>0</v>
      </c>
      <c r="P59" s="91">
        <v>0</v>
      </c>
      <c r="Q59" s="91">
        <v>0</v>
      </c>
      <c r="R59" s="91">
        <v>0</v>
      </c>
      <c r="S59" s="91">
        <v>0</v>
      </c>
      <c r="T59" s="91">
        <v>0</v>
      </c>
      <c r="U59" s="91">
        <v>0</v>
      </c>
      <c r="V59" s="91">
        <v>0</v>
      </c>
      <c r="W59" s="91">
        <v>0</v>
      </c>
      <c r="X59" s="91">
        <v>0</v>
      </c>
      <c r="Y59" s="91">
        <v>0</v>
      </c>
      <c r="Z59" s="91">
        <v>0</v>
      </c>
      <c r="AA59" s="91">
        <v>0</v>
      </c>
      <c r="AB59" s="91">
        <v>0</v>
      </c>
      <c r="AC59" s="91">
        <v>0</v>
      </c>
      <c r="AD59" s="91">
        <v>5</v>
      </c>
      <c r="AE59" s="91">
        <v>1</v>
      </c>
      <c r="AF59" s="91">
        <v>1</v>
      </c>
      <c r="AG59" s="91">
        <v>1</v>
      </c>
      <c r="AH59" s="91">
        <v>1</v>
      </c>
      <c r="AI59" s="91">
        <v>5</v>
      </c>
    </row>
    <row r="60" spans="1:35">
      <c r="A60" s="89" t="s">
        <v>129</v>
      </c>
      <c r="B60" s="89" t="s">
        <v>236</v>
      </c>
      <c r="C60" s="91">
        <v>0</v>
      </c>
      <c r="D60" s="91">
        <v>0</v>
      </c>
      <c r="E60" s="91">
        <v>0</v>
      </c>
      <c r="F60" s="91">
        <v>0</v>
      </c>
      <c r="G60" s="91">
        <v>0</v>
      </c>
      <c r="H60" s="91">
        <v>0</v>
      </c>
      <c r="I60" s="91">
        <v>0</v>
      </c>
      <c r="J60" s="91">
        <v>0</v>
      </c>
      <c r="K60" s="91">
        <v>0</v>
      </c>
      <c r="L60" s="91">
        <v>0</v>
      </c>
      <c r="M60" s="91">
        <v>0</v>
      </c>
      <c r="N60" s="91">
        <v>0</v>
      </c>
      <c r="O60" s="91">
        <v>0</v>
      </c>
      <c r="P60" s="91">
        <v>0</v>
      </c>
      <c r="Q60" s="91">
        <v>0</v>
      </c>
      <c r="R60" s="91">
        <v>0</v>
      </c>
      <c r="S60" s="91">
        <v>0</v>
      </c>
      <c r="T60" s="91">
        <v>0</v>
      </c>
      <c r="U60" s="91">
        <v>0</v>
      </c>
      <c r="V60" s="91">
        <v>0</v>
      </c>
      <c r="W60" s="91">
        <v>0</v>
      </c>
      <c r="X60" s="91">
        <v>0</v>
      </c>
      <c r="Y60" s="91">
        <v>0</v>
      </c>
      <c r="Z60" s="91">
        <v>0</v>
      </c>
      <c r="AA60" s="91">
        <v>0</v>
      </c>
      <c r="AB60" s="91">
        <v>0</v>
      </c>
      <c r="AC60" s="91">
        <v>0</v>
      </c>
      <c r="AD60" s="91">
        <v>0</v>
      </c>
      <c r="AE60" s="91">
        <v>18</v>
      </c>
      <c r="AF60" s="91">
        <v>12</v>
      </c>
      <c r="AG60" s="91">
        <v>12</v>
      </c>
      <c r="AH60" s="91">
        <v>12</v>
      </c>
      <c r="AI60" s="91">
        <v>14</v>
      </c>
    </row>
    <row r="61" spans="1:35">
      <c r="A61" s="89" t="s">
        <v>129</v>
      </c>
      <c r="B61" s="89" t="s">
        <v>237</v>
      </c>
      <c r="C61" s="91">
        <v>0</v>
      </c>
      <c r="D61" s="91">
        <v>0</v>
      </c>
      <c r="E61" s="91">
        <v>0</v>
      </c>
      <c r="F61" s="91">
        <v>0</v>
      </c>
      <c r="G61" s="91">
        <v>0</v>
      </c>
      <c r="H61" s="91">
        <v>0</v>
      </c>
      <c r="I61" s="91">
        <v>0</v>
      </c>
      <c r="J61" s="91">
        <v>0</v>
      </c>
      <c r="K61" s="91">
        <v>0</v>
      </c>
      <c r="L61" s="91">
        <v>0</v>
      </c>
      <c r="M61" s="91">
        <v>0</v>
      </c>
      <c r="N61" s="91">
        <v>0</v>
      </c>
      <c r="O61" s="91">
        <v>0</v>
      </c>
      <c r="P61" s="91">
        <v>0</v>
      </c>
      <c r="Q61" s="91">
        <v>0</v>
      </c>
      <c r="R61" s="91">
        <v>0</v>
      </c>
      <c r="S61" s="91">
        <v>0</v>
      </c>
      <c r="T61" s="91">
        <v>0</v>
      </c>
      <c r="U61" s="91">
        <v>0</v>
      </c>
      <c r="V61" s="91">
        <v>0</v>
      </c>
      <c r="W61" s="91">
        <v>0</v>
      </c>
      <c r="X61" s="91">
        <v>0</v>
      </c>
      <c r="Y61" s="91">
        <v>0</v>
      </c>
      <c r="Z61" s="91">
        <v>0</v>
      </c>
      <c r="AA61" s="91">
        <v>0</v>
      </c>
      <c r="AB61" s="91">
        <v>0</v>
      </c>
      <c r="AC61" s="91">
        <v>0</v>
      </c>
      <c r="AD61" s="91">
        <v>0</v>
      </c>
      <c r="AE61" s="91">
        <v>0</v>
      </c>
      <c r="AF61" s="91">
        <v>8</v>
      </c>
      <c r="AG61" s="91">
        <v>8</v>
      </c>
      <c r="AH61" s="91">
        <v>8</v>
      </c>
      <c r="AI61" s="91">
        <v>8</v>
      </c>
    </row>
    <row r="62" spans="1:35">
      <c r="A62" s="89" t="s">
        <v>129</v>
      </c>
      <c r="B62" s="89" t="s">
        <v>238</v>
      </c>
      <c r="C62" s="91">
        <v>0</v>
      </c>
      <c r="D62" s="91">
        <v>0</v>
      </c>
      <c r="E62" s="91">
        <v>12</v>
      </c>
      <c r="F62" s="91">
        <v>4</v>
      </c>
      <c r="G62" s="91">
        <v>4</v>
      </c>
      <c r="H62" s="91">
        <v>4</v>
      </c>
      <c r="I62" s="91">
        <v>4</v>
      </c>
      <c r="J62" s="91">
        <v>3</v>
      </c>
      <c r="K62" s="91">
        <v>3</v>
      </c>
      <c r="L62" s="91">
        <v>3</v>
      </c>
      <c r="M62" s="91">
        <v>3</v>
      </c>
      <c r="N62" s="91">
        <v>3</v>
      </c>
      <c r="O62" s="91">
        <v>3</v>
      </c>
      <c r="P62" s="91">
        <v>3</v>
      </c>
      <c r="Q62" s="91">
        <v>3</v>
      </c>
      <c r="R62" s="91">
        <v>3</v>
      </c>
      <c r="S62" s="91">
        <v>3</v>
      </c>
      <c r="T62" s="91">
        <v>3</v>
      </c>
      <c r="U62" s="91">
        <v>3</v>
      </c>
      <c r="V62" s="91">
        <v>3</v>
      </c>
      <c r="W62" s="91">
        <v>1</v>
      </c>
      <c r="X62" s="91">
        <v>1</v>
      </c>
      <c r="Y62" s="91">
        <v>1</v>
      </c>
      <c r="Z62" s="91">
        <v>1</v>
      </c>
      <c r="AA62" s="91">
        <v>1</v>
      </c>
      <c r="AB62" s="91">
        <v>1</v>
      </c>
      <c r="AC62" s="91">
        <v>1</v>
      </c>
      <c r="AD62" s="91">
        <v>1</v>
      </c>
      <c r="AE62" s="91">
        <v>1</v>
      </c>
      <c r="AF62" s="91">
        <v>1</v>
      </c>
      <c r="AG62" s="91">
        <v>1</v>
      </c>
      <c r="AH62" s="91">
        <v>1</v>
      </c>
      <c r="AI62" s="91">
        <v>1</v>
      </c>
    </row>
    <row r="63" spans="1:35">
      <c r="A63" s="89" t="s">
        <v>129</v>
      </c>
      <c r="B63" s="89" t="s">
        <v>239</v>
      </c>
      <c r="C63" s="91">
        <v>0</v>
      </c>
      <c r="D63" s="91">
        <v>0</v>
      </c>
      <c r="E63" s="91">
        <v>0</v>
      </c>
      <c r="F63" s="91">
        <v>0</v>
      </c>
      <c r="G63" s="91">
        <v>0</v>
      </c>
      <c r="H63" s="91">
        <v>0</v>
      </c>
      <c r="I63" s="91">
        <v>0</v>
      </c>
      <c r="J63" s="91">
        <v>0</v>
      </c>
      <c r="K63" s="91">
        <v>0</v>
      </c>
      <c r="L63" s="91">
        <v>0</v>
      </c>
      <c r="M63" s="91">
        <v>0</v>
      </c>
      <c r="N63" s="91">
        <v>0</v>
      </c>
      <c r="O63" s="91">
        <v>0</v>
      </c>
      <c r="P63" s="91">
        <v>0</v>
      </c>
      <c r="Q63" s="91">
        <v>0</v>
      </c>
      <c r="R63" s="91">
        <v>0</v>
      </c>
      <c r="S63" s="91">
        <v>0</v>
      </c>
      <c r="T63" s="91">
        <v>0</v>
      </c>
      <c r="U63" s="91">
        <v>0</v>
      </c>
      <c r="V63" s="91">
        <v>0</v>
      </c>
      <c r="W63" s="91">
        <v>0</v>
      </c>
      <c r="X63" s="91">
        <v>0</v>
      </c>
      <c r="Y63" s="91">
        <v>0</v>
      </c>
      <c r="Z63" s="91">
        <v>0</v>
      </c>
      <c r="AA63" s="91">
        <v>0</v>
      </c>
      <c r="AB63" s="91">
        <v>0</v>
      </c>
      <c r="AC63" s="91">
        <v>0</v>
      </c>
      <c r="AD63" s="91">
        <v>0</v>
      </c>
      <c r="AE63" s="91">
        <v>0</v>
      </c>
      <c r="AF63" s="91">
        <v>0</v>
      </c>
      <c r="AG63" s="91">
        <v>10</v>
      </c>
      <c r="AH63" s="91">
        <v>5</v>
      </c>
      <c r="AI63" s="91">
        <v>10</v>
      </c>
    </row>
    <row r="64" spans="1:35">
      <c r="A64" s="89" t="s">
        <v>129</v>
      </c>
      <c r="B64" s="89" t="s">
        <v>240</v>
      </c>
      <c r="C64" s="91">
        <v>0</v>
      </c>
      <c r="D64" s="91">
        <v>0</v>
      </c>
      <c r="E64" s="91">
        <v>0</v>
      </c>
      <c r="F64" s="91">
        <v>0</v>
      </c>
      <c r="G64" s="91">
        <v>0</v>
      </c>
      <c r="H64" s="91">
        <v>0</v>
      </c>
      <c r="I64" s="91">
        <v>0</v>
      </c>
      <c r="J64" s="91">
        <v>0</v>
      </c>
      <c r="K64" s="91">
        <v>0</v>
      </c>
      <c r="L64" s="91">
        <v>0</v>
      </c>
      <c r="M64" s="91">
        <v>0</v>
      </c>
      <c r="N64" s="91">
        <v>0</v>
      </c>
      <c r="O64" s="91">
        <v>0</v>
      </c>
      <c r="P64" s="91">
        <v>0</v>
      </c>
      <c r="Q64" s="91">
        <v>0</v>
      </c>
      <c r="R64" s="91">
        <v>0</v>
      </c>
      <c r="S64" s="91">
        <v>0</v>
      </c>
      <c r="T64" s="91">
        <v>0</v>
      </c>
      <c r="U64" s="91">
        <v>0</v>
      </c>
      <c r="V64" s="91">
        <v>0</v>
      </c>
      <c r="W64" s="91">
        <v>0</v>
      </c>
      <c r="X64" s="91">
        <v>0</v>
      </c>
      <c r="Y64" s="91">
        <v>0</v>
      </c>
      <c r="Z64" s="91">
        <v>0</v>
      </c>
      <c r="AA64" s="91">
        <v>0</v>
      </c>
      <c r="AB64" s="91">
        <v>0</v>
      </c>
      <c r="AC64" s="91">
        <v>0</v>
      </c>
      <c r="AD64" s="91">
        <v>0</v>
      </c>
      <c r="AE64" s="91">
        <v>0</v>
      </c>
      <c r="AF64" s="91">
        <v>0</v>
      </c>
      <c r="AG64" s="91">
        <v>0</v>
      </c>
      <c r="AH64" s="91">
        <v>0</v>
      </c>
      <c r="AI64" s="91">
        <v>0</v>
      </c>
    </row>
    <row r="65" spans="1:35">
      <c r="A65" s="89" t="s">
        <v>129</v>
      </c>
      <c r="B65" s="89" t="s">
        <v>241</v>
      </c>
      <c r="C65" s="91">
        <v>0</v>
      </c>
      <c r="D65" s="91">
        <v>0</v>
      </c>
      <c r="E65" s="91">
        <v>0</v>
      </c>
      <c r="F65" s="91">
        <v>25</v>
      </c>
      <c r="G65" s="91">
        <v>22</v>
      </c>
      <c r="H65" s="91">
        <v>22</v>
      </c>
      <c r="I65" s="91">
        <v>22</v>
      </c>
      <c r="J65" s="91">
        <v>22</v>
      </c>
      <c r="K65" s="91">
        <v>22</v>
      </c>
      <c r="L65" s="91">
        <v>20</v>
      </c>
      <c r="M65" s="91">
        <v>20</v>
      </c>
      <c r="N65" s="91">
        <v>20</v>
      </c>
      <c r="O65" s="91">
        <v>20</v>
      </c>
      <c r="P65" s="91">
        <v>20</v>
      </c>
      <c r="Q65" s="91">
        <v>18</v>
      </c>
      <c r="R65" s="91">
        <v>17</v>
      </c>
      <c r="S65" s="91">
        <v>17</v>
      </c>
      <c r="T65" s="91">
        <v>17</v>
      </c>
      <c r="U65" s="91">
        <v>17</v>
      </c>
      <c r="V65" s="91">
        <v>17</v>
      </c>
      <c r="W65" s="91">
        <v>17</v>
      </c>
      <c r="X65" s="91">
        <v>15</v>
      </c>
      <c r="Y65" s="91">
        <v>13</v>
      </c>
      <c r="Z65" s="91">
        <v>12</v>
      </c>
      <c r="AA65" s="91">
        <v>12</v>
      </c>
      <c r="AB65" s="91">
        <v>12</v>
      </c>
      <c r="AC65" s="91">
        <v>12</v>
      </c>
      <c r="AD65" s="91">
        <v>12</v>
      </c>
      <c r="AE65" s="91">
        <v>11</v>
      </c>
      <c r="AF65" s="91">
        <v>9</v>
      </c>
      <c r="AG65" s="91">
        <v>9</v>
      </c>
      <c r="AH65" s="91">
        <v>9</v>
      </c>
      <c r="AI65" s="91">
        <v>10</v>
      </c>
    </row>
    <row r="66" spans="1:35">
      <c r="A66" s="89" t="s">
        <v>129</v>
      </c>
      <c r="B66" s="89" t="s">
        <v>242</v>
      </c>
      <c r="C66" s="91">
        <v>0</v>
      </c>
      <c r="D66" s="91">
        <v>0</v>
      </c>
      <c r="E66" s="91">
        <v>0</v>
      </c>
      <c r="F66" s="91">
        <v>0</v>
      </c>
      <c r="G66" s="91">
        <v>8</v>
      </c>
      <c r="H66" s="91">
        <v>5</v>
      </c>
      <c r="I66" s="91">
        <v>5</v>
      </c>
      <c r="J66" s="91">
        <v>5</v>
      </c>
      <c r="K66" s="91">
        <v>5</v>
      </c>
      <c r="L66" s="91">
        <v>5</v>
      </c>
      <c r="M66" s="91">
        <v>5</v>
      </c>
      <c r="N66" s="91">
        <v>5</v>
      </c>
      <c r="O66" s="91">
        <v>5</v>
      </c>
      <c r="P66" s="91">
        <v>5</v>
      </c>
      <c r="Q66" s="91">
        <v>4</v>
      </c>
      <c r="R66" s="91">
        <v>4</v>
      </c>
      <c r="S66" s="91">
        <v>4</v>
      </c>
      <c r="T66" s="91">
        <v>4</v>
      </c>
      <c r="U66" s="91">
        <v>4</v>
      </c>
      <c r="V66" s="91">
        <v>4</v>
      </c>
      <c r="W66" s="91">
        <v>4</v>
      </c>
      <c r="X66" s="91">
        <v>4</v>
      </c>
      <c r="Y66" s="91">
        <v>4</v>
      </c>
      <c r="Z66" s="91">
        <v>4</v>
      </c>
      <c r="AA66" s="91">
        <v>4</v>
      </c>
      <c r="AB66" s="91">
        <v>4</v>
      </c>
      <c r="AC66" s="91">
        <v>4</v>
      </c>
      <c r="AD66" s="91">
        <v>4</v>
      </c>
      <c r="AE66" s="91">
        <v>4</v>
      </c>
      <c r="AF66" s="91">
        <v>4</v>
      </c>
      <c r="AG66" s="91">
        <v>4</v>
      </c>
      <c r="AH66" s="91">
        <v>3</v>
      </c>
      <c r="AI66" s="91">
        <v>4</v>
      </c>
    </row>
    <row r="67" spans="1:35">
      <c r="A67" s="89" t="s">
        <v>129</v>
      </c>
      <c r="B67" s="89" t="s">
        <v>243</v>
      </c>
      <c r="C67" s="91">
        <v>0</v>
      </c>
      <c r="D67" s="91">
        <v>0</v>
      </c>
      <c r="E67" s="91">
        <v>0</v>
      </c>
      <c r="F67" s="91">
        <v>0</v>
      </c>
      <c r="G67" s="91">
        <v>0</v>
      </c>
      <c r="H67" s="91">
        <v>3</v>
      </c>
      <c r="I67" s="91">
        <v>3</v>
      </c>
      <c r="J67" s="91">
        <v>3</v>
      </c>
      <c r="K67" s="91">
        <v>3</v>
      </c>
      <c r="L67" s="91">
        <v>3</v>
      </c>
      <c r="M67" s="91">
        <v>3</v>
      </c>
      <c r="N67" s="91">
        <v>3</v>
      </c>
      <c r="O67" s="91">
        <v>3</v>
      </c>
      <c r="P67" s="91">
        <v>3</v>
      </c>
      <c r="Q67" s="91">
        <v>3</v>
      </c>
      <c r="R67" s="91">
        <v>3</v>
      </c>
      <c r="S67" s="91">
        <v>3</v>
      </c>
      <c r="T67" s="91">
        <v>3</v>
      </c>
      <c r="U67" s="91">
        <v>3</v>
      </c>
      <c r="V67" s="91">
        <v>3</v>
      </c>
      <c r="W67" s="91">
        <v>3</v>
      </c>
      <c r="X67" s="91">
        <v>3</v>
      </c>
      <c r="Y67" s="91">
        <v>3</v>
      </c>
      <c r="Z67" s="91">
        <v>3</v>
      </c>
      <c r="AA67" s="91">
        <v>3</v>
      </c>
      <c r="AB67" s="91">
        <v>3</v>
      </c>
      <c r="AC67" s="91">
        <v>3</v>
      </c>
      <c r="AD67" s="91">
        <v>3</v>
      </c>
      <c r="AE67" s="91">
        <v>3</v>
      </c>
      <c r="AF67" s="91">
        <v>3</v>
      </c>
      <c r="AG67" s="91">
        <v>3</v>
      </c>
      <c r="AH67" s="91">
        <v>3</v>
      </c>
      <c r="AI67" s="91">
        <v>3</v>
      </c>
    </row>
    <row r="68" spans="1:35">
      <c r="A68" s="89" t="s">
        <v>129</v>
      </c>
      <c r="B68" s="89" t="s">
        <v>244</v>
      </c>
      <c r="C68" s="91">
        <v>0</v>
      </c>
      <c r="D68" s="91">
        <v>0</v>
      </c>
      <c r="E68" s="91">
        <v>0</v>
      </c>
      <c r="F68" s="91">
        <v>0</v>
      </c>
      <c r="G68" s="91">
        <v>0</v>
      </c>
      <c r="H68" s="91">
        <v>0</v>
      </c>
      <c r="I68" s="91">
        <v>1</v>
      </c>
      <c r="J68" s="91">
        <v>1</v>
      </c>
      <c r="K68" s="91">
        <v>1</v>
      </c>
      <c r="L68" s="91">
        <v>1</v>
      </c>
      <c r="M68" s="91">
        <v>1</v>
      </c>
      <c r="N68" s="91">
        <v>1</v>
      </c>
      <c r="O68" s="91">
        <v>1</v>
      </c>
      <c r="P68" s="91">
        <v>1</v>
      </c>
      <c r="Q68" s="91">
        <v>1</v>
      </c>
      <c r="R68" s="91">
        <v>1</v>
      </c>
      <c r="S68" s="91">
        <v>1</v>
      </c>
      <c r="T68" s="91">
        <v>1</v>
      </c>
      <c r="U68" s="91">
        <v>1</v>
      </c>
      <c r="V68" s="91">
        <v>1</v>
      </c>
      <c r="W68" s="91">
        <v>1</v>
      </c>
      <c r="X68" s="91">
        <v>1</v>
      </c>
      <c r="Y68" s="91">
        <v>1</v>
      </c>
      <c r="Z68" s="91">
        <v>1</v>
      </c>
      <c r="AA68" s="91">
        <v>1</v>
      </c>
      <c r="AB68" s="91">
        <v>1</v>
      </c>
      <c r="AC68" s="91">
        <v>1</v>
      </c>
      <c r="AD68" s="91">
        <v>1</v>
      </c>
      <c r="AE68" s="91">
        <v>1</v>
      </c>
      <c r="AF68" s="91">
        <v>1</v>
      </c>
      <c r="AG68" s="91">
        <v>1</v>
      </c>
      <c r="AH68" s="91">
        <v>1</v>
      </c>
      <c r="AI68" s="91">
        <v>1</v>
      </c>
    </row>
    <row r="69" spans="1:35">
      <c r="A69" s="89" t="s">
        <v>129</v>
      </c>
      <c r="B69" s="89" t="s">
        <v>245</v>
      </c>
      <c r="C69" s="91">
        <v>0</v>
      </c>
      <c r="D69" s="91">
        <v>0</v>
      </c>
      <c r="E69" s="91">
        <v>0</v>
      </c>
      <c r="F69" s="91">
        <v>0</v>
      </c>
      <c r="G69" s="91">
        <v>0</v>
      </c>
      <c r="H69" s="91">
        <v>0</v>
      </c>
      <c r="I69" s="91">
        <v>0</v>
      </c>
      <c r="J69" s="91">
        <v>16</v>
      </c>
      <c r="K69" s="91">
        <v>9</v>
      </c>
      <c r="L69" s="91">
        <v>9</v>
      </c>
      <c r="M69" s="91">
        <v>8</v>
      </c>
      <c r="N69" s="91">
        <v>7</v>
      </c>
      <c r="O69" s="91">
        <v>7</v>
      </c>
      <c r="P69" s="91">
        <v>7</v>
      </c>
      <c r="Q69" s="91">
        <v>7</v>
      </c>
      <c r="R69" s="91">
        <v>7</v>
      </c>
      <c r="S69" s="91">
        <v>7</v>
      </c>
      <c r="T69" s="91">
        <v>7</v>
      </c>
      <c r="U69" s="91">
        <v>7</v>
      </c>
      <c r="V69" s="91">
        <v>7</v>
      </c>
      <c r="W69" s="91">
        <v>7</v>
      </c>
      <c r="X69" s="91">
        <v>7</v>
      </c>
      <c r="Y69" s="91">
        <v>7</v>
      </c>
      <c r="Z69" s="91">
        <v>7</v>
      </c>
      <c r="AA69" s="91">
        <v>7</v>
      </c>
      <c r="AB69" s="91">
        <v>7</v>
      </c>
      <c r="AC69" s="91">
        <v>7</v>
      </c>
      <c r="AD69" s="91">
        <v>7</v>
      </c>
      <c r="AE69" s="91">
        <v>7</v>
      </c>
      <c r="AF69" s="91">
        <v>7</v>
      </c>
      <c r="AG69" s="91">
        <v>6</v>
      </c>
      <c r="AH69" s="91">
        <v>6</v>
      </c>
      <c r="AI69" s="91">
        <v>8</v>
      </c>
    </row>
    <row r="70" spans="1:35">
      <c r="A70" s="89" t="s">
        <v>129</v>
      </c>
      <c r="B70" s="89" t="s">
        <v>246</v>
      </c>
      <c r="C70" s="91">
        <v>0</v>
      </c>
      <c r="D70" s="91">
        <v>0</v>
      </c>
      <c r="E70" s="91">
        <v>0</v>
      </c>
      <c r="F70" s="91">
        <v>0</v>
      </c>
      <c r="G70" s="91">
        <v>0</v>
      </c>
      <c r="H70" s="91">
        <v>0</v>
      </c>
      <c r="I70" s="91">
        <v>0</v>
      </c>
      <c r="J70" s="91">
        <v>0</v>
      </c>
      <c r="K70" s="91">
        <v>7</v>
      </c>
      <c r="L70" s="91">
        <v>4</v>
      </c>
      <c r="M70" s="91">
        <v>4</v>
      </c>
      <c r="N70" s="91">
        <v>4</v>
      </c>
      <c r="O70" s="91">
        <v>4</v>
      </c>
      <c r="P70" s="91">
        <v>4</v>
      </c>
      <c r="Q70" s="91">
        <v>4</v>
      </c>
      <c r="R70" s="91">
        <v>4</v>
      </c>
      <c r="S70" s="91">
        <v>4</v>
      </c>
      <c r="T70" s="91">
        <v>4</v>
      </c>
      <c r="U70" s="91">
        <v>4</v>
      </c>
      <c r="V70" s="91">
        <v>4</v>
      </c>
      <c r="W70" s="91">
        <v>3</v>
      </c>
      <c r="X70" s="91">
        <v>3</v>
      </c>
      <c r="Y70" s="91">
        <v>3</v>
      </c>
      <c r="Z70" s="91">
        <v>3</v>
      </c>
      <c r="AA70" s="91">
        <v>3</v>
      </c>
      <c r="AB70" s="91">
        <v>3</v>
      </c>
      <c r="AC70" s="91">
        <v>3</v>
      </c>
      <c r="AD70" s="91">
        <v>3</v>
      </c>
      <c r="AE70" s="91">
        <v>3</v>
      </c>
      <c r="AF70" s="91">
        <v>3</v>
      </c>
      <c r="AG70" s="91">
        <v>3</v>
      </c>
      <c r="AH70" s="91">
        <v>2</v>
      </c>
      <c r="AI70" s="91">
        <v>3</v>
      </c>
    </row>
    <row r="71" spans="1:35">
      <c r="A71" s="89" t="s">
        <v>129</v>
      </c>
      <c r="B71" s="89" t="s">
        <v>247</v>
      </c>
      <c r="C71" s="91">
        <v>0</v>
      </c>
      <c r="D71" s="91">
        <v>0</v>
      </c>
      <c r="E71" s="91">
        <v>0</v>
      </c>
      <c r="F71" s="91">
        <v>0</v>
      </c>
      <c r="G71" s="91">
        <v>0</v>
      </c>
      <c r="H71" s="91">
        <v>0</v>
      </c>
      <c r="I71" s="91">
        <v>0</v>
      </c>
      <c r="J71" s="91">
        <v>0</v>
      </c>
      <c r="K71" s="91">
        <v>0</v>
      </c>
      <c r="L71" s="91">
        <v>11</v>
      </c>
      <c r="M71" s="91">
        <v>9</v>
      </c>
      <c r="N71" s="91">
        <v>9</v>
      </c>
      <c r="O71" s="91">
        <v>9</v>
      </c>
      <c r="P71" s="91">
        <v>8</v>
      </c>
      <c r="Q71" s="91">
        <v>6</v>
      </c>
      <c r="R71" s="91">
        <v>6</v>
      </c>
      <c r="S71" s="91">
        <v>6</v>
      </c>
      <c r="T71" s="91">
        <v>6</v>
      </c>
      <c r="U71" s="91">
        <v>6</v>
      </c>
      <c r="V71" s="91">
        <v>6</v>
      </c>
      <c r="W71" s="91">
        <v>6</v>
      </c>
      <c r="X71" s="91">
        <v>5</v>
      </c>
      <c r="Y71" s="91">
        <v>5</v>
      </c>
      <c r="Z71" s="91">
        <v>5</v>
      </c>
      <c r="AA71" s="91">
        <v>5</v>
      </c>
      <c r="AB71" s="91">
        <v>5</v>
      </c>
      <c r="AC71" s="91">
        <v>5</v>
      </c>
      <c r="AD71" s="91">
        <v>5</v>
      </c>
      <c r="AE71" s="91">
        <v>5</v>
      </c>
      <c r="AF71" s="91">
        <v>5</v>
      </c>
      <c r="AG71" s="91">
        <v>1</v>
      </c>
      <c r="AH71" s="91">
        <v>1</v>
      </c>
      <c r="AI71" s="91">
        <v>3</v>
      </c>
    </row>
    <row r="72" spans="1:35">
      <c r="A72" s="89" t="s">
        <v>129</v>
      </c>
      <c r="B72" s="89" t="s">
        <v>248</v>
      </c>
      <c r="C72" s="91">
        <v>0</v>
      </c>
      <c r="D72" s="91">
        <v>0</v>
      </c>
      <c r="E72" s="91">
        <v>0</v>
      </c>
      <c r="F72" s="91">
        <v>0</v>
      </c>
      <c r="G72" s="91">
        <v>0</v>
      </c>
      <c r="H72" s="91">
        <v>0</v>
      </c>
      <c r="I72" s="91">
        <v>0</v>
      </c>
      <c r="J72" s="91">
        <v>0</v>
      </c>
      <c r="K72" s="91">
        <v>0</v>
      </c>
      <c r="L72" s="91">
        <v>0</v>
      </c>
      <c r="M72" s="91">
        <v>0</v>
      </c>
      <c r="N72" s="91">
        <v>0</v>
      </c>
      <c r="O72" s="91">
        <v>0</v>
      </c>
      <c r="P72" s="91">
        <v>0</v>
      </c>
      <c r="Q72" s="91">
        <v>0</v>
      </c>
      <c r="R72" s="91">
        <v>0</v>
      </c>
      <c r="S72" s="91">
        <v>0</v>
      </c>
      <c r="T72" s="91">
        <v>0</v>
      </c>
      <c r="U72" s="91">
        <v>0</v>
      </c>
      <c r="V72" s="91">
        <v>0</v>
      </c>
      <c r="W72" s="91">
        <v>0</v>
      </c>
      <c r="X72" s="91">
        <v>0</v>
      </c>
      <c r="Y72" s="91">
        <v>0</v>
      </c>
      <c r="Z72" s="91">
        <v>0</v>
      </c>
      <c r="AA72" s="91">
        <v>0</v>
      </c>
      <c r="AB72" s="91">
        <v>0</v>
      </c>
      <c r="AC72" s="91">
        <v>0</v>
      </c>
      <c r="AD72" s="91">
        <v>0</v>
      </c>
      <c r="AE72" s="91">
        <v>0</v>
      </c>
      <c r="AF72" s="91">
        <v>0</v>
      </c>
      <c r="AG72" s="91">
        <v>0</v>
      </c>
      <c r="AH72" s="91">
        <v>0</v>
      </c>
      <c r="AI72" s="91">
        <v>204</v>
      </c>
    </row>
    <row r="73" spans="1:35">
      <c r="A73" s="89" t="s">
        <v>129</v>
      </c>
      <c r="B73" s="89" t="s">
        <v>131</v>
      </c>
      <c r="C73" s="91">
        <v>0</v>
      </c>
      <c r="D73" s="91">
        <v>11</v>
      </c>
      <c r="E73" s="91">
        <v>0</v>
      </c>
      <c r="F73" s="91">
        <v>4</v>
      </c>
      <c r="G73" s="91">
        <v>7</v>
      </c>
      <c r="H73" s="91">
        <v>8</v>
      </c>
      <c r="I73" s="91">
        <v>11</v>
      </c>
      <c r="J73" s="91">
        <v>9</v>
      </c>
      <c r="K73" s="91">
        <v>7</v>
      </c>
      <c r="L73" s="91">
        <v>10</v>
      </c>
      <c r="M73" s="91">
        <v>2</v>
      </c>
      <c r="N73" s="91">
        <v>2</v>
      </c>
      <c r="O73" s="91">
        <v>0</v>
      </c>
      <c r="P73" s="91">
        <v>5</v>
      </c>
      <c r="Q73" s="91">
        <v>6</v>
      </c>
      <c r="R73" s="91">
        <v>10</v>
      </c>
      <c r="S73" s="91">
        <v>4</v>
      </c>
      <c r="T73" s="91">
        <v>1</v>
      </c>
      <c r="U73" s="91">
        <v>0</v>
      </c>
      <c r="V73" s="91">
        <v>8</v>
      </c>
      <c r="W73" s="91">
        <v>16</v>
      </c>
      <c r="X73" s="91">
        <v>5</v>
      </c>
      <c r="Y73" s="91">
        <v>6</v>
      </c>
      <c r="Z73" s="91">
        <v>5</v>
      </c>
      <c r="AA73" s="91">
        <v>1</v>
      </c>
      <c r="AB73" s="91">
        <v>0</v>
      </c>
      <c r="AC73" s="91">
        <v>0</v>
      </c>
      <c r="AD73" s="91">
        <v>0</v>
      </c>
      <c r="AE73" s="91">
        <v>18</v>
      </c>
      <c r="AF73" s="91">
        <v>18</v>
      </c>
      <c r="AG73" s="91">
        <v>11</v>
      </c>
      <c r="AH73" s="91">
        <v>0</v>
      </c>
      <c r="AI73" s="91">
        <v>0</v>
      </c>
    </row>
    <row r="74" spans="1:35">
      <c r="A74" s="89" t="s">
        <v>129</v>
      </c>
      <c r="B74" s="89" t="s">
        <v>130</v>
      </c>
      <c r="C74" s="91">
        <v>569</v>
      </c>
      <c r="D74" s="91">
        <v>261</v>
      </c>
      <c r="E74" s="91">
        <v>245</v>
      </c>
      <c r="F74" s="91">
        <v>254</v>
      </c>
      <c r="G74" s="91">
        <v>251</v>
      </c>
      <c r="H74" s="91">
        <v>256</v>
      </c>
      <c r="I74" s="91">
        <v>251</v>
      </c>
      <c r="J74" s="91">
        <v>250</v>
      </c>
      <c r="K74" s="91">
        <v>245</v>
      </c>
      <c r="L74" s="91">
        <v>245</v>
      </c>
      <c r="M74" s="91">
        <v>243</v>
      </c>
      <c r="N74" s="91">
        <v>237</v>
      </c>
      <c r="O74" s="91">
        <v>244</v>
      </c>
      <c r="P74" s="91">
        <v>245</v>
      </c>
      <c r="Q74" s="91">
        <v>242</v>
      </c>
      <c r="R74" s="91">
        <v>226</v>
      </c>
      <c r="S74" s="91">
        <v>240</v>
      </c>
      <c r="T74" s="91">
        <v>244</v>
      </c>
      <c r="U74" s="91">
        <v>247</v>
      </c>
      <c r="V74" s="91">
        <v>248</v>
      </c>
      <c r="W74" s="91">
        <v>239</v>
      </c>
      <c r="X74" s="91">
        <v>231</v>
      </c>
      <c r="Y74" s="91">
        <v>230</v>
      </c>
      <c r="Z74" s="91">
        <v>232</v>
      </c>
      <c r="AA74" s="91">
        <v>236</v>
      </c>
      <c r="AB74" s="91">
        <v>244</v>
      </c>
      <c r="AC74" s="91">
        <v>245</v>
      </c>
      <c r="AD74" s="91">
        <v>246</v>
      </c>
      <c r="AE74" s="91">
        <v>239</v>
      </c>
      <c r="AF74" s="91">
        <v>221</v>
      </c>
      <c r="AG74" s="91">
        <v>212</v>
      </c>
      <c r="AH74" s="91">
        <v>208</v>
      </c>
      <c r="AI74" s="91">
        <v>0</v>
      </c>
    </row>
    <row r="75" spans="1:35">
      <c r="A75" s="89" t="s">
        <v>129</v>
      </c>
      <c r="B75" s="89" t="s">
        <v>249</v>
      </c>
      <c r="C75" s="91">
        <v>0</v>
      </c>
      <c r="D75" s="91">
        <v>0</v>
      </c>
      <c r="E75" s="91">
        <v>0</v>
      </c>
      <c r="F75" s="91">
        <v>0</v>
      </c>
      <c r="G75" s="91">
        <v>0</v>
      </c>
      <c r="H75" s="91">
        <v>0</v>
      </c>
      <c r="I75" s="91">
        <v>0</v>
      </c>
      <c r="J75" s="91">
        <v>0</v>
      </c>
      <c r="K75" s="91">
        <v>0</v>
      </c>
      <c r="L75" s="91">
        <v>0</v>
      </c>
      <c r="M75" s="91">
        <v>0</v>
      </c>
      <c r="N75" s="91">
        <v>0</v>
      </c>
      <c r="O75" s="91">
        <v>0</v>
      </c>
      <c r="P75" s="91">
        <v>0</v>
      </c>
      <c r="Q75" s="91">
        <v>0</v>
      </c>
      <c r="R75" s="91">
        <v>0</v>
      </c>
      <c r="S75" s="91">
        <v>0</v>
      </c>
      <c r="T75" s="91">
        <v>0</v>
      </c>
      <c r="U75" s="91">
        <v>0</v>
      </c>
      <c r="V75" s="91">
        <v>0</v>
      </c>
      <c r="W75" s="91">
        <v>0</v>
      </c>
      <c r="X75" s="91">
        <v>0</v>
      </c>
      <c r="Y75" s="91">
        <v>0</v>
      </c>
      <c r="Z75" s="91">
        <v>0</v>
      </c>
      <c r="AA75" s="91">
        <v>0</v>
      </c>
      <c r="AB75" s="91">
        <v>0</v>
      </c>
      <c r="AC75" s="91">
        <v>0</v>
      </c>
      <c r="AD75" s="91">
        <v>0</v>
      </c>
      <c r="AE75" s="91">
        <v>0</v>
      </c>
      <c r="AF75" s="91">
        <v>0</v>
      </c>
      <c r="AG75" s="91">
        <v>0</v>
      </c>
      <c r="AH75" s="91">
        <v>0</v>
      </c>
      <c r="AI75" s="91">
        <v>1</v>
      </c>
    </row>
    <row r="76" spans="1:35">
      <c r="A76" s="89" t="s">
        <v>129</v>
      </c>
      <c r="B76" s="89" t="s">
        <v>250</v>
      </c>
      <c r="C76" s="91">
        <v>0</v>
      </c>
      <c r="D76" s="91">
        <v>0</v>
      </c>
      <c r="E76" s="91">
        <v>0</v>
      </c>
      <c r="F76" s="91">
        <v>0</v>
      </c>
      <c r="G76" s="91">
        <v>0</v>
      </c>
      <c r="H76" s="91">
        <v>0</v>
      </c>
      <c r="I76" s="91">
        <v>0</v>
      </c>
      <c r="J76" s="91">
        <v>0</v>
      </c>
      <c r="K76" s="91">
        <v>0</v>
      </c>
      <c r="L76" s="91">
        <v>0</v>
      </c>
      <c r="M76" s="91">
        <v>0</v>
      </c>
      <c r="N76" s="91">
        <v>0</v>
      </c>
      <c r="O76" s="91">
        <v>0</v>
      </c>
      <c r="P76" s="91">
        <v>0</v>
      </c>
      <c r="Q76" s="91">
        <v>0</v>
      </c>
      <c r="R76" s="91">
        <v>0</v>
      </c>
      <c r="S76" s="91">
        <v>0</v>
      </c>
      <c r="T76" s="91">
        <v>0</v>
      </c>
      <c r="U76" s="91">
        <v>0</v>
      </c>
      <c r="V76" s="91">
        <v>0</v>
      </c>
      <c r="W76" s="91">
        <v>0</v>
      </c>
      <c r="X76" s="91">
        <v>0</v>
      </c>
      <c r="Y76" s="91">
        <v>0</v>
      </c>
      <c r="Z76" s="91">
        <v>0</v>
      </c>
      <c r="AA76" s="91">
        <v>0</v>
      </c>
      <c r="AB76" s="91">
        <v>0</v>
      </c>
      <c r="AC76" s="91">
        <v>0</v>
      </c>
      <c r="AD76" s="91">
        <v>0</v>
      </c>
      <c r="AE76" s="91">
        <v>0</v>
      </c>
      <c r="AF76" s="91">
        <v>0</v>
      </c>
      <c r="AG76" s="91">
        <v>0</v>
      </c>
      <c r="AH76" s="91">
        <v>0</v>
      </c>
      <c r="AI76" s="91">
        <v>0</v>
      </c>
    </row>
    <row r="77" spans="1:35">
      <c r="A77" s="89" t="s">
        <v>129</v>
      </c>
      <c r="B77" s="89" t="s">
        <v>251</v>
      </c>
      <c r="C77" s="91">
        <v>0</v>
      </c>
      <c r="D77" s="91">
        <v>0</v>
      </c>
      <c r="E77" s="91">
        <v>0</v>
      </c>
      <c r="F77" s="91">
        <v>0</v>
      </c>
      <c r="G77" s="91">
        <v>0</v>
      </c>
      <c r="H77" s="91">
        <v>0</v>
      </c>
      <c r="I77" s="91">
        <v>0</v>
      </c>
      <c r="J77" s="91">
        <v>0</v>
      </c>
      <c r="K77" s="91">
        <v>0</v>
      </c>
      <c r="L77" s="91">
        <v>0</v>
      </c>
      <c r="M77" s="91">
        <v>0</v>
      </c>
      <c r="N77" s="91">
        <v>0</v>
      </c>
      <c r="O77" s="91">
        <v>0</v>
      </c>
      <c r="P77" s="91">
        <v>0</v>
      </c>
      <c r="Q77" s="91">
        <v>0</v>
      </c>
      <c r="R77" s="91">
        <v>0</v>
      </c>
      <c r="S77" s="91">
        <v>0</v>
      </c>
      <c r="T77" s="91">
        <v>0</v>
      </c>
      <c r="U77" s="91">
        <v>0</v>
      </c>
      <c r="V77" s="91">
        <v>0</v>
      </c>
      <c r="W77" s="91">
        <v>0</v>
      </c>
      <c r="X77" s="91">
        <v>0</v>
      </c>
      <c r="Y77" s="91">
        <v>0</v>
      </c>
      <c r="Z77" s="91">
        <v>0</v>
      </c>
      <c r="AA77" s="91">
        <v>0</v>
      </c>
      <c r="AB77" s="91">
        <v>0</v>
      </c>
      <c r="AC77" s="91">
        <v>0</v>
      </c>
      <c r="AD77" s="91">
        <v>0</v>
      </c>
      <c r="AE77" s="91">
        <v>0</v>
      </c>
      <c r="AF77" s="91">
        <v>0</v>
      </c>
      <c r="AG77" s="91">
        <v>0</v>
      </c>
      <c r="AH77" s="91">
        <v>0</v>
      </c>
      <c r="AI77" s="91">
        <v>1</v>
      </c>
    </row>
    <row r="78" spans="1:35">
      <c r="A78" s="89" t="s">
        <v>129</v>
      </c>
      <c r="B78" s="89" t="s">
        <v>252</v>
      </c>
      <c r="C78" s="91">
        <v>0</v>
      </c>
      <c r="D78" s="91">
        <v>0</v>
      </c>
      <c r="E78" s="91">
        <v>0</v>
      </c>
      <c r="F78" s="91">
        <v>0</v>
      </c>
      <c r="G78" s="91">
        <v>0</v>
      </c>
      <c r="H78" s="91">
        <v>0</v>
      </c>
      <c r="I78" s="91">
        <v>0</v>
      </c>
      <c r="J78" s="91">
        <v>0</v>
      </c>
      <c r="K78" s="91">
        <v>0</v>
      </c>
      <c r="L78" s="91">
        <v>0</v>
      </c>
      <c r="M78" s="91">
        <v>0</v>
      </c>
      <c r="N78" s="91">
        <v>0</v>
      </c>
      <c r="O78" s="91">
        <v>0</v>
      </c>
      <c r="P78" s="91">
        <v>0</v>
      </c>
      <c r="Q78" s="91">
        <v>0</v>
      </c>
      <c r="R78" s="91">
        <v>0</v>
      </c>
      <c r="S78" s="91">
        <v>0</v>
      </c>
      <c r="T78" s="91">
        <v>0</v>
      </c>
      <c r="U78" s="91">
        <v>0</v>
      </c>
      <c r="V78" s="91">
        <v>0</v>
      </c>
      <c r="W78" s="91">
        <v>0</v>
      </c>
      <c r="X78" s="91">
        <v>0</v>
      </c>
      <c r="Y78" s="91">
        <v>0</v>
      </c>
      <c r="Z78" s="91">
        <v>0</v>
      </c>
      <c r="AA78" s="91">
        <v>0</v>
      </c>
      <c r="AB78" s="91">
        <v>0</v>
      </c>
      <c r="AC78" s="91">
        <v>0</v>
      </c>
      <c r="AD78" s="91">
        <v>0</v>
      </c>
      <c r="AE78" s="91">
        <v>0</v>
      </c>
      <c r="AF78" s="91">
        <v>0</v>
      </c>
      <c r="AG78" s="91">
        <v>0</v>
      </c>
      <c r="AH78" s="91">
        <v>0</v>
      </c>
      <c r="AI78" s="91">
        <v>0</v>
      </c>
    </row>
    <row r="79" spans="1:35">
      <c r="A79" s="89" t="s">
        <v>129</v>
      </c>
      <c r="B79" s="89" t="s">
        <v>253</v>
      </c>
      <c r="C79" s="91">
        <v>0</v>
      </c>
      <c r="D79" s="91">
        <v>0</v>
      </c>
      <c r="E79" s="91">
        <v>0</v>
      </c>
      <c r="F79" s="91">
        <v>0</v>
      </c>
      <c r="G79" s="91">
        <v>0</v>
      </c>
      <c r="H79" s="91">
        <v>0</v>
      </c>
      <c r="I79" s="91">
        <v>0</v>
      </c>
      <c r="J79" s="91">
        <v>0</v>
      </c>
      <c r="K79" s="91">
        <v>0</v>
      </c>
      <c r="L79" s="91">
        <v>0</v>
      </c>
      <c r="M79" s="91">
        <v>0</v>
      </c>
      <c r="N79" s="91">
        <v>0</v>
      </c>
      <c r="O79" s="91">
        <v>0</v>
      </c>
      <c r="P79" s="91">
        <v>0</v>
      </c>
      <c r="Q79" s="91">
        <v>0</v>
      </c>
      <c r="R79" s="91">
        <v>0</v>
      </c>
      <c r="S79" s="91">
        <v>0</v>
      </c>
      <c r="T79" s="91">
        <v>0</v>
      </c>
      <c r="U79" s="91">
        <v>0</v>
      </c>
      <c r="V79" s="91">
        <v>0</v>
      </c>
      <c r="W79" s="91">
        <v>0</v>
      </c>
      <c r="X79" s="91">
        <v>0</v>
      </c>
      <c r="Y79" s="91">
        <v>0</v>
      </c>
      <c r="Z79" s="91">
        <v>0</v>
      </c>
      <c r="AA79" s="91">
        <v>0</v>
      </c>
      <c r="AB79" s="91">
        <v>0</v>
      </c>
      <c r="AC79" s="91">
        <v>0</v>
      </c>
      <c r="AD79" s="91">
        <v>0</v>
      </c>
      <c r="AE79" s="91">
        <v>0</v>
      </c>
      <c r="AF79" s="91">
        <v>0</v>
      </c>
      <c r="AG79" s="91">
        <v>0</v>
      </c>
      <c r="AH79" s="91">
        <v>0</v>
      </c>
      <c r="AI79" s="91">
        <v>2</v>
      </c>
    </row>
    <row r="80" spans="1:35">
      <c r="A80" s="89" t="s">
        <v>129</v>
      </c>
      <c r="B80" s="89" t="s">
        <v>254</v>
      </c>
      <c r="C80" s="91">
        <v>0</v>
      </c>
      <c r="D80" s="91">
        <v>0</v>
      </c>
      <c r="E80" s="91">
        <v>0</v>
      </c>
      <c r="F80" s="91">
        <v>0</v>
      </c>
      <c r="G80" s="91">
        <v>0</v>
      </c>
      <c r="H80" s="91">
        <v>0</v>
      </c>
      <c r="I80" s="91">
        <v>0</v>
      </c>
      <c r="J80" s="91">
        <v>0</v>
      </c>
      <c r="K80" s="91">
        <v>0</v>
      </c>
      <c r="L80" s="91">
        <v>0</v>
      </c>
      <c r="M80" s="91">
        <v>0</v>
      </c>
      <c r="N80" s="91">
        <v>0</v>
      </c>
      <c r="O80" s="91">
        <v>0</v>
      </c>
      <c r="P80" s="91">
        <v>0</v>
      </c>
      <c r="Q80" s="91">
        <v>0</v>
      </c>
      <c r="R80" s="91">
        <v>0</v>
      </c>
      <c r="S80" s="91">
        <v>0</v>
      </c>
      <c r="T80" s="91">
        <v>0</v>
      </c>
      <c r="U80" s="91">
        <v>0</v>
      </c>
      <c r="V80" s="91">
        <v>0</v>
      </c>
      <c r="W80" s="91">
        <v>0</v>
      </c>
      <c r="X80" s="91">
        <v>0</v>
      </c>
      <c r="Y80" s="91">
        <v>0</v>
      </c>
      <c r="Z80" s="91">
        <v>0</v>
      </c>
      <c r="AA80" s="91">
        <v>0</v>
      </c>
      <c r="AB80" s="91">
        <v>0</v>
      </c>
      <c r="AC80" s="91">
        <v>0</v>
      </c>
      <c r="AD80" s="91">
        <v>0</v>
      </c>
      <c r="AE80" s="91">
        <v>0</v>
      </c>
      <c r="AF80" s="91">
        <v>0</v>
      </c>
      <c r="AG80" s="91">
        <v>0</v>
      </c>
      <c r="AH80" s="91">
        <v>0</v>
      </c>
      <c r="AI80" s="91">
        <v>0</v>
      </c>
    </row>
    <row r="81" spans="1:35">
      <c r="A81" s="89" t="s">
        <v>129</v>
      </c>
      <c r="B81" s="89" t="s">
        <v>255</v>
      </c>
      <c r="C81" s="91">
        <v>0</v>
      </c>
      <c r="D81" s="91">
        <v>0</v>
      </c>
      <c r="E81" s="91">
        <v>0</v>
      </c>
      <c r="F81" s="91">
        <v>0</v>
      </c>
      <c r="G81" s="91">
        <v>0</v>
      </c>
      <c r="H81" s="91">
        <v>0</v>
      </c>
      <c r="I81" s="91">
        <v>0</v>
      </c>
      <c r="J81" s="91">
        <v>0</v>
      </c>
      <c r="K81" s="91">
        <v>0</v>
      </c>
      <c r="L81" s="91">
        <v>0</v>
      </c>
      <c r="M81" s="91">
        <v>0</v>
      </c>
      <c r="N81" s="91">
        <v>0</v>
      </c>
      <c r="O81" s="91">
        <v>0</v>
      </c>
      <c r="P81" s="91">
        <v>0</v>
      </c>
      <c r="Q81" s="91">
        <v>0</v>
      </c>
      <c r="R81" s="91">
        <v>0</v>
      </c>
      <c r="S81" s="91">
        <v>0</v>
      </c>
      <c r="T81" s="91">
        <v>0</v>
      </c>
      <c r="U81" s="91">
        <v>0</v>
      </c>
      <c r="V81" s="91">
        <v>0</v>
      </c>
      <c r="W81" s="91">
        <v>0</v>
      </c>
      <c r="X81" s="91">
        <v>0</v>
      </c>
      <c r="Y81" s="91">
        <v>0</v>
      </c>
      <c r="Z81" s="91">
        <v>0</v>
      </c>
      <c r="AA81" s="91">
        <v>0</v>
      </c>
      <c r="AB81" s="91">
        <v>0</v>
      </c>
      <c r="AC81" s="91">
        <v>0</v>
      </c>
      <c r="AD81" s="91">
        <v>0</v>
      </c>
      <c r="AE81" s="91">
        <v>0</v>
      </c>
      <c r="AF81" s="91">
        <v>0</v>
      </c>
      <c r="AG81" s="91">
        <v>0</v>
      </c>
      <c r="AH81" s="91">
        <v>0</v>
      </c>
      <c r="AI81" s="91">
        <v>0</v>
      </c>
    </row>
    <row r="82" spans="1:35">
      <c r="A82" s="89" t="s">
        <v>129</v>
      </c>
      <c r="B82" s="89" t="s">
        <v>256</v>
      </c>
      <c r="C82" s="91">
        <v>0</v>
      </c>
      <c r="D82" s="91">
        <v>0</v>
      </c>
      <c r="E82" s="91">
        <v>0</v>
      </c>
      <c r="F82" s="91">
        <v>0</v>
      </c>
      <c r="G82" s="91">
        <v>0</v>
      </c>
      <c r="H82" s="91">
        <v>0</v>
      </c>
      <c r="I82" s="91">
        <v>0</v>
      </c>
      <c r="J82" s="91">
        <v>0</v>
      </c>
      <c r="K82" s="91">
        <v>0</v>
      </c>
      <c r="L82" s="91">
        <v>0</v>
      </c>
      <c r="M82" s="91">
        <v>0</v>
      </c>
      <c r="N82" s="91">
        <v>0</v>
      </c>
      <c r="O82" s="91">
        <v>0</v>
      </c>
      <c r="P82" s="91">
        <v>0</v>
      </c>
      <c r="Q82" s="91">
        <v>0</v>
      </c>
      <c r="R82" s="91">
        <v>0</v>
      </c>
      <c r="S82" s="91">
        <v>0</v>
      </c>
      <c r="T82" s="91">
        <v>0</v>
      </c>
      <c r="U82" s="91">
        <v>0</v>
      </c>
      <c r="V82" s="91">
        <v>0</v>
      </c>
      <c r="W82" s="91">
        <v>0</v>
      </c>
      <c r="X82" s="91">
        <v>0</v>
      </c>
      <c r="Y82" s="91">
        <v>0</v>
      </c>
      <c r="Z82" s="91">
        <v>0</v>
      </c>
      <c r="AA82" s="91">
        <v>0</v>
      </c>
      <c r="AB82" s="91">
        <v>0</v>
      </c>
      <c r="AC82" s="91">
        <v>0</v>
      </c>
      <c r="AD82" s="91">
        <v>0</v>
      </c>
      <c r="AE82" s="91">
        <v>0</v>
      </c>
      <c r="AF82" s="91">
        <v>0</v>
      </c>
      <c r="AG82" s="91">
        <v>0</v>
      </c>
      <c r="AH82" s="91">
        <v>0</v>
      </c>
      <c r="AI82" s="91">
        <v>1</v>
      </c>
    </row>
    <row r="83" spans="1:35">
      <c r="A83" s="89" t="s">
        <v>129</v>
      </c>
      <c r="B83" s="89" t="s">
        <v>257</v>
      </c>
      <c r="C83" s="91">
        <v>0</v>
      </c>
      <c r="D83" s="91">
        <v>0</v>
      </c>
      <c r="E83" s="91">
        <v>0</v>
      </c>
      <c r="F83" s="91">
        <v>0</v>
      </c>
      <c r="G83" s="91">
        <v>0</v>
      </c>
      <c r="H83" s="91">
        <v>0</v>
      </c>
      <c r="I83" s="91">
        <v>0</v>
      </c>
      <c r="J83" s="91">
        <v>0</v>
      </c>
      <c r="K83" s="91">
        <v>0</v>
      </c>
      <c r="L83" s="91">
        <v>0</v>
      </c>
      <c r="M83" s="91">
        <v>0</v>
      </c>
      <c r="N83" s="91">
        <v>0</v>
      </c>
      <c r="O83" s="91">
        <v>0</v>
      </c>
      <c r="P83" s="91">
        <v>0</v>
      </c>
      <c r="Q83" s="91">
        <v>0</v>
      </c>
      <c r="R83" s="91">
        <v>0</v>
      </c>
      <c r="S83" s="91">
        <v>0</v>
      </c>
      <c r="T83" s="91">
        <v>0</v>
      </c>
      <c r="U83" s="91">
        <v>0</v>
      </c>
      <c r="V83" s="91">
        <v>0</v>
      </c>
      <c r="W83" s="91">
        <v>0</v>
      </c>
      <c r="X83" s="91">
        <v>0</v>
      </c>
      <c r="Y83" s="91">
        <v>0</v>
      </c>
      <c r="Z83" s="91">
        <v>0</v>
      </c>
      <c r="AA83" s="91">
        <v>0</v>
      </c>
      <c r="AB83" s="91">
        <v>0</v>
      </c>
      <c r="AC83" s="91">
        <v>0</v>
      </c>
      <c r="AD83" s="91">
        <v>0</v>
      </c>
      <c r="AE83" s="91">
        <v>0</v>
      </c>
      <c r="AF83" s="91">
        <v>0</v>
      </c>
      <c r="AG83" s="91">
        <v>0</v>
      </c>
      <c r="AH83" s="91">
        <v>0</v>
      </c>
      <c r="AI83" s="91">
        <v>0</v>
      </c>
    </row>
    <row r="84" spans="1:35">
      <c r="A84" s="89" t="s">
        <v>129</v>
      </c>
      <c r="B84" s="89" t="s">
        <v>258</v>
      </c>
      <c r="C84" s="91">
        <v>0</v>
      </c>
      <c r="D84" s="91">
        <v>0</v>
      </c>
      <c r="E84" s="91">
        <v>0</v>
      </c>
      <c r="F84" s="91">
        <v>0</v>
      </c>
      <c r="G84" s="91">
        <v>0</v>
      </c>
      <c r="H84" s="91">
        <v>0</v>
      </c>
      <c r="I84" s="91">
        <v>0</v>
      </c>
      <c r="J84" s="91">
        <v>0</v>
      </c>
      <c r="K84" s="91">
        <v>0</v>
      </c>
      <c r="L84" s="91">
        <v>0</v>
      </c>
      <c r="M84" s="91">
        <v>0</v>
      </c>
      <c r="N84" s="91">
        <v>0</v>
      </c>
      <c r="O84" s="91">
        <v>0</v>
      </c>
      <c r="P84" s="91">
        <v>0</v>
      </c>
      <c r="Q84" s="91">
        <v>0</v>
      </c>
      <c r="R84" s="91">
        <v>0</v>
      </c>
      <c r="S84" s="91">
        <v>0</v>
      </c>
      <c r="T84" s="91">
        <v>0</v>
      </c>
      <c r="U84" s="91">
        <v>0</v>
      </c>
      <c r="V84" s="91">
        <v>0</v>
      </c>
      <c r="W84" s="91">
        <v>0</v>
      </c>
      <c r="X84" s="91">
        <v>0</v>
      </c>
      <c r="Y84" s="91">
        <v>0</v>
      </c>
      <c r="Z84" s="91">
        <v>0</v>
      </c>
      <c r="AA84" s="91">
        <v>0</v>
      </c>
      <c r="AB84" s="91">
        <v>0</v>
      </c>
      <c r="AC84" s="91">
        <v>0</v>
      </c>
      <c r="AD84" s="91">
        <v>0</v>
      </c>
      <c r="AE84" s="91">
        <v>0</v>
      </c>
      <c r="AF84" s="91">
        <v>0</v>
      </c>
      <c r="AG84" s="91">
        <v>0</v>
      </c>
      <c r="AH84" s="91">
        <v>0</v>
      </c>
      <c r="AI84" s="91">
        <v>0</v>
      </c>
    </row>
    <row r="85" spans="1:35">
      <c r="A85" s="89" t="s">
        <v>129</v>
      </c>
      <c r="B85" s="89" t="s">
        <v>259</v>
      </c>
      <c r="C85" s="91">
        <v>0</v>
      </c>
      <c r="D85" s="91">
        <v>0</v>
      </c>
      <c r="E85" s="91">
        <v>0</v>
      </c>
      <c r="F85" s="91">
        <v>0</v>
      </c>
      <c r="G85" s="91">
        <v>0</v>
      </c>
      <c r="H85" s="91">
        <v>0</v>
      </c>
      <c r="I85" s="91">
        <v>0</v>
      </c>
      <c r="J85" s="91">
        <v>0</v>
      </c>
      <c r="K85" s="91">
        <v>0</v>
      </c>
      <c r="L85" s="91">
        <v>0</v>
      </c>
      <c r="M85" s="91">
        <v>0</v>
      </c>
      <c r="N85" s="91">
        <v>0</v>
      </c>
      <c r="O85" s="91">
        <v>0</v>
      </c>
      <c r="P85" s="91">
        <v>0</v>
      </c>
      <c r="Q85" s="91">
        <v>0</v>
      </c>
      <c r="R85" s="91">
        <v>0</v>
      </c>
      <c r="S85" s="91">
        <v>0</v>
      </c>
      <c r="T85" s="91">
        <v>0</v>
      </c>
      <c r="U85" s="91">
        <v>0</v>
      </c>
      <c r="V85" s="91">
        <v>0</v>
      </c>
      <c r="W85" s="91">
        <v>0</v>
      </c>
      <c r="X85" s="91">
        <v>0</v>
      </c>
      <c r="Y85" s="91">
        <v>0</v>
      </c>
      <c r="Z85" s="91">
        <v>0</v>
      </c>
      <c r="AA85" s="91">
        <v>0</v>
      </c>
      <c r="AB85" s="91">
        <v>0</v>
      </c>
      <c r="AC85" s="91">
        <v>0</v>
      </c>
      <c r="AD85" s="91">
        <v>0</v>
      </c>
      <c r="AE85" s="91">
        <v>0</v>
      </c>
      <c r="AF85" s="91">
        <v>0</v>
      </c>
      <c r="AG85" s="91">
        <v>0</v>
      </c>
      <c r="AH85" s="91">
        <v>0</v>
      </c>
      <c r="AI85" s="91">
        <v>1</v>
      </c>
    </row>
    <row r="86" spans="1:35">
      <c r="A86" s="89" t="s">
        <v>129</v>
      </c>
      <c r="B86" s="89" t="s">
        <v>260</v>
      </c>
      <c r="C86" s="91">
        <v>0</v>
      </c>
      <c r="D86" s="91">
        <v>0</v>
      </c>
      <c r="E86" s="91">
        <v>0</v>
      </c>
      <c r="F86" s="91">
        <v>0</v>
      </c>
      <c r="G86" s="91">
        <v>0</v>
      </c>
      <c r="H86" s="91">
        <v>0</v>
      </c>
      <c r="I86" s="91">
        <v>0</v>
      </c>
      <c r="J86" s="91">
        <v>0</v>
      </c>
      <c r="K86" s="91">
        <v>0</v>
      </c>
      <c r="L86" s="91">
        <v>0</v>
      </c>
      <c r="M86" s="91">
        <v>0</v>
      </c>
      <c r="N86" s="91">
        <v>0</v>
      </c>
      <c r="O86" s="91">
        <v>0</v>
      </c>
      <c r="P86" s="91">
        <v>0</v>
      </c>
      <c r="Q86" s="91">
        <v>0</v>
      </c>
      <c r="R86" s="91">
        <v>0</v>
      </c>
      <c r="S86" s="91">
        <v>0</v>
      </c>
      <c r="T86" s="91">
        <v>0</v>
      </c>
      <c r="U86" s="91">
        <v>0</v>
      </c>
      <c r="V86" s="91">
        <v>0</v>
      </c>
      <c r="W86" s="91">
        <v>0</v>
      </c>
      <c r="X86" s="91">
        <v>0</v>
      </c>
      <c r="Y86" s="91">
        <v>0</v>
      </c>
      <c r="Z86" s="91">
        <v>0</v>
      </c>
      <c r="AA86" s="91">
        <v>0</v>
      </c>
      <c r="AB86" s="91">
        <v>0</v>
      </c>
      <c r="AC86" s="91">
        <v>0</v>
      </c>
      <c r="AD86" s="91">
        <v>0</v>
      </c>
      <c r="AE86" s="91">
        <v>0</v>
      </c>
      <c r="AF86" s="91">
        <v>0</v>
      </c>
      <c r="AG86" s="91">
        <v>0</v>
      </c>
      <c r="AH86" s="91">
        <v>0</v>
      </c>
      <c r="AI86" s="91">
        <v>0</v>
      </c>
    </row>
    <row r="87" spans="1:35">
      <c r="A87" s="89" t="s">
        <v>129</v>
      </c>
      <c r="B87" s="89" t="s">
        <v>261</v>
      </c>
      <c r="C87" s="91">
        <v>0</v>
      </c>
      <c r="D87" s="91">
        <v>0</v>
      </c>
      <c r="E87" s="91">
        <v>0</v>
      </c>
      <c r="F87" s="91">
        <v>0</v>
      </c>
      <c r="G87" s="91">
        <v>0</v>
      </c>
      <c r="H87" s="91">
        <v>0</v>
      </c>
      <c r="I87" s="91">
        <v>0</v>
      </c>
      <c r="J87" s="91">
        <v>0</v>
      </c>
      <c r="K87" s="91">
        <v>0</v>
      </c>
      <c r="L87" s="91">
        <v>0</v>
      </c>
      <c r="M87" s="91">
        <v>0</v>
      </c>
      <c r="N87" s="91">
        <v>0</v>
      </c>
      <c r="O87" s="91">
        <v>0</v>
      </c>
      <c r="P87" s="91">
        <v>0</v>
      </c>
      <c r="Q87" s="91">
        <v>0</v>
      </c>
      <c r="R87" s="91">
        <v>0</v>
      </c>
      <c r="S87" s="91">
        <v>0</v>
      </c>
      <c r="T87" s="91">
        <v>0</v>
      </c>
      <c r="U87" s="91">
        <v>0</v>
      </c>
      <c r="V87" s="91">
        <v>0</v>
      </c>
      <c r="W87" s="91">
        <v>0</v>
      </c>
      <c r="X87" s="91">
        <v>0</v>
      </c>
      <c r="Y87" s="91">
        <v>0</v>
      </c>
      <c r="Z87" s="91">
        <v>0</v>
      </c>
      <c r="AA87" s="91">
        <v>0</v>
      </c>
      <c r="AB87" s="91">
        <v>0</v>
      </c>
      <c r="AC87" s="91">
        <v>0</v>
      </c>
      <c r="AD87" s="91">
        <v>0</v>
      </c>
      <c r="AE87" s="91">
        <v>0</v>
      </c>
      <c r="AF87" s="91">
        <v>0</v>
      </c>
      <c r="AG87" s="91">
        <v>0</v>
      </c>
      <c r="AH87" s="91">
        <v>0</v>
      </c>
      <c r="AI87" s="91">
        <v>0</v>
      </c>
    </row>
    <row r="88" spans="1:35">
      <c r="A88" s="89" t="s">
        <v>129</v>
      </c>
      <c r="B88" s="89" t="s">
        <v>262</v>
      </c>
      <c r="C88" s="91">
        <v>0</v>
      </c>
      <c r="D88" s="91">
        <v>0</v>
      </c>
      <c r="E88" s="91">
        <v>0</v>
      </c>
      <c r="F88" s="91">
        <v>0</v>
      </c>
      <c r="G88" s="91">
        <v>0</v>
      </c>
      <c r="H88" s="91">
        <v>0</v>
      </c>
      <c r="I88" s="91">
        <v>0</v>
      </c>
      <c r="J88" s="91">
        <v>0</v>
      </c>
      <c r="K88" s="91">
        <v>0</v>
      </c>
      <c r="L88" s="91">
        <v>0</v>
      </c>
      <c r="M88" s="91">
        <v>0</v>
      </c>
      <c r="N88" s="91">
        <v>0</v>
      </c>
      <c r="O88" s="91">
        <v>0</v>
      </c>
      <c r="P88" s="91">
        <v>0</v>
      </c>
      <c r="Q88" s="91">
        <v>0</v>
      </c>
      <c r="R88" s="91">
        <v>0</v>
      </c>
      <c r="S88" s="91">
        <v>0</v>
      </c>
      <c r="T88" s="91">
        <v>0</v>
      </c>
      <c r="U88" s="91">
        <v>0</v>
      </c>
      <c r="V88" s="91">
        <v>0</v>
      </c>
      <c r="W88" s="91">
        <v>0</v>
      </c>
      <c r="X88" s="91">
        <v>0</v>
      </c>
      <c r="Y88" s="91">
        <v>0</v>
      </c>
      <c r="Z88" s="91">
        <v>0</v>
      </c>
      <c r="AA88" s="91">
        <v>0</v>
      </c>
      <c r="AB88" s="91">
        <v>0</v>
      </c>
      <c r="AC88" s="91">
        <v>0</v>
      </c>
      <c r="AD88" s="91">
        <v>0</v>
      </c>
      <c r="AE88" s="91">
        <v>0</v>
      </c>
      <c r="AF88" s="91">
        <v>0</v>
      </c>
      <c r="AG88" s="91">
        <v>0</v>
      </c>
      <c r="AH88" s="91">
        <v>0</v>
      </c>
      <c r="AI88" s="91">
        <v>0</v>
      </c>
    </row>
    <row r="89" spans="1:35">
      <c r="A89" s="89" t="s">
        <v>129</v>
      </c>
      <c r="B89" s="89" t="s">
        <v>263</v>
      </c>
      <c r="C89" s="91">
        <v>0</v>
      </c>
      <c r="D89" s="91">
        <v>0</v>
      </c>
      <c r="E89" s="91">
        <v>0</v>
      </c>
      <c r="F89" s="91">
        <v>0</v>
      </c>
      <c r="G89" s="91">
        <v>0</v>
      </c>
      <c r="H89" s="91">
        <v>0</v>
      </c>
      <c r="I89" s="91">
        <v>0</v>
      </c>
      <c r="J89" s="91">
        <v>0</v>
      </c>
      <c r="K89" s="91">
        <v>0</v>
      </c>
      <c r="L89" s="91">
        <v>0</v>
      </c>
      <c r="M89" s="91">
        <v>0</v>
      </c>
      <c r="N89" s="91">
        <v>0</v>
      </c>
      <c r="O89" s="91">
        <v>0</v>
      </c>
      <c r="P89" s="91">
        <v>0</v>
      </c>
      <c r="Q89" s="91">
        <v>0</v>
      </c>
      <c r="R89" s="91">
        <v>0</v>
      </c>
      <c r="S89" s="91">
        <v>0</v>
      </c>
      <c r="T89" s="91">
        <v>0</v>
      </c>
      <c r="U89" s="91">
        <v>0</v>
      </c>
      <c r="V89" s="91">
        <v>0</v>
      </c>
      <c r="W89" s="91">
        <v>0</v>
      </c>
      <c r="X89" s="91">
        <v>0</v>
      </c>
      <c r="Y89" s="91">
        <v>0</v>
      </c>
      <c r="Z89" s="91">
        <v>0</v>
      </c>
      <c r="AA89" s="91">
        <v>0</v>
      </c>
      <c r="AB89" s="91">
        <v>0</v>
      </c>
      <c r="AC89" s="91">
        <v>0</v>
      </c>
      <c r="AD89" s="91">
        <v>0</v>
      </c>
      <c r="AE89" s="91">
        <v>0</v>
      </c>
      <c r="AF89" s="91">
        <v>0</v>
      </c>
      <c r="AG89" s="91">
        <v>0</v>
      </c>
      <c r="AH89" s="91">
        <v>0</v>
      </c>
      <c r="AI89" s="91">
        <v>0</v>
      </c>
    </row>
    <row r="90" spans="1:35">
      <c r="A90" s="89" t="s">
        <v>129</v>
      </c>
      <c r="B90" s="89" t="s">
        <v>264</v>
      </c>
      <c r="C90" s="91">
        <v>0</v>
      </c>
      <c r="D90" s="91">
        <v>0</v>
      </c>
      <c r="E90" s="91">
        <v>0</v>
      </c>
      <c r="F90" s="91">
        <v>0</v>
      </c>
      <c r="G90" s="91">
        <v>0</v>
      </c>
      <c r="H90" s="91">
        <v>0</v>
      </c>
      <c r="I90" s="91">
        <v>0</v>
      </c>
      <c r="J90" s="91">
        <v>0</v>
      </c>
      <c r="K90" s="91">
        <v>0</v>
      </c>
      <c r="L90" s="91">
        <v>0</v>
      </c>
      <c r="M90" s="91">
        <v>0</v>
      </c>
      <c r="N90" s="91">
        <v>0</v>
      </c>
      <c r="O90" s="91">
        <v>0</v>
      </c>
      <c r="P90" s="91">
        <v>0</v>
      </c>
      <c r="Q90" s="91">
        <v>0</v>
      </c>
      <c r="R90" s="91">
        <v>0</v>
      </c>
      <c r="S90" s="91">
        <v>0</v>
      </c>
      <c r="T90" s="91">
        <v>0</v>
      </c>
      <c r="U90" s="91">
        <v>0</v>
      </c>
      <c r="V90" s="91">
        <v>0</v>
      </c>
      <c r="W90" s="91">
        <v>0</v>
      </c>
      <c r="X90" s="91">
        <v>0</v>
      </c>
      <c r="Y90" s="91">
        <v>0</v>
      </c>
      <c r="Z90" s="91">
        <v>0</v>
      </c>
      <c r="AA90" s="91">
        <v>0</v>
      </c>
      <c r="AB90" s="91">
        <v>0</v>
      </c>
      <c r="AC90" s="91">
        <v>0</v>
      </c>
      <c r="AD90" s="91">
        <v>0</v>
      </c>
      <c r="AE90" s="91">
        <v>0</v>
      </c>
      <c r="AF90" s="91">
        <v>0</v>
      </c>
      <c r="AG90" s="91">
        <v>0</v>
      </c>
      <c r="AH90" s="91">
        <v>0</v>
      </c>
      <c r="AI90" s="91">
        <v>0</v>
      </c>
    </row>
    <row r="91" spans="1:35">
      <c r="A91" s="89" t="s">
        <v>129</v>
      </c>
      <c r="B91" s="89" t="s">
        <v>265</v>
      </c>
      <c r="C91" s="91">
        <v>0</v>
      </c>
      <c r="D91" s="91">
        <v>0</v>
      </c>
      <c r="E91" s="91">
        <v>0</v>
      </c>
      <c r="F91" s="91">
        <v>0</v>
      </c>
      <c r="G91" s="91">
        <v>0</v>
      </c>
      <c r="H91" s="91">
        <v>0</v>
      </c>
      <c r="I91" s="91">
        <v>0</v>
      </c>
      <c r="J91" s="91">
        <v>0</v>
      </c>
      <c r="K91" s="91">
        <v>0</v>
      </c>
      <c r="L91" s="91">
        <v>0</v>
      </c>
      <c r="M91" s="91">
        <v>0</v>
      </c>
      <c r="N91" s="91">
        <v>0</v>
      </c>
      <c r="O91" s="91">
        <v>0</v>
      </c>
      <c r="P91" s="91">
        <v>0</v>
      </c>
      <c r="Q91" s="91">
        <v>0</v>
      </c>
      <c r="R91" s="91">
        <v>0</v>
      </c>
      <c r="S91" s="91">
        <v>0</v>
      </c>
      <c r="T91" s="91">
        <v>0</v>
      </c>
      <c r="U91" s="91">
        <v>0</v>
      </c>
      <c r="V91" s="91">
        <v>0</v>
      </c>
      <c r="W91" s="91">
        <v>0</v>
      </c>
      <c r="X91" s="91">
        <v>0</v>
      </c>
      <c r="Y91" s="91">
        <v>0</v>
      </c>
      <c r="Z91" s="91">
        <v>0</v>
      </c>
      <c r="AA91" s="91">
        <v>0</v>
      </c>
      <c r="AB91" s="91">
        <v>0</v>
      </c>
      <c r="AC91" s="91">
        <v>0</v>
      </c>
      <c r="AD91" s="91">
        <v>0</v>
      </c>
      <c r="AE91" s="91">
        <v>0</v>
      </c>
      <c r="AF91" s="91">
        <v>0</v>
      </c>
      <c r="AG91" s="91">
        <v>0</v>
      </c>
      <c r="AH91" s="91">
        <v>0</v>
      </c>
      <c r="AI91" s="91">
        <v>0</v>
      </c>
    </row>
    <row r="92" spans="1:35">
      <c r="A92" s="89" t="s">
        <v>129</v>
      </c>
      <c r="B92" s="89" t="s">
        <v>266</v>
      </c>
      <c r="C92" s="91">
        <v>0</v>
      </c>
      <c r="D92" s="91">
        <v>0</v>
      </c>
      <c r="E92" s="91">
        <v>0</v>
      </c>
      <c r="F92" s="91">
        <v>0</v>
      </c>
      <c r="G92" s="91">
        <v>0</v>
      </c>
      <c r="H92" s="91">
        <v>0</v>
      </c>
      <c r="I92" s="91">
        <v>0</v>
      </c>
      <c r="J92" s="91">
        <v>0</v>
      </c>
      <c r="K92" s="91">
        <v>0</v>
      </c>
      <c r="L92" s="91">
        <v>0</v>
      </c>
      <c r="M92" s="91">
        <v>0</v>
      </c>
      <c r="N92" s="91">
        <v>0</v>
      </c>
      <c r="O92" s="91">
        <v>0</v>
      </c>
      <c r="P92" s="91">
        <v>0</v>
      </c>
      <c r="Q92" s="91">
        <v>0</v>
      </c>
      <c r="R92" s="91">
        <v>0</v>
      </c>
      <c r="S92" s="91">
        <v>0</v>
      </c>
      <c r="T92" s="91">
        <v>0</v>
      </c>
      <c r="U92" s="91">
        <v>0</v>
      </c>
      <c r="V92" s="91">
        <v>0</v>
      </c>
      <c r="W92" s="91">
        <v>0</v>
      </c>
      <c r="X92" s="91">
        <v>0</v>
      </c>
      <c r="Y92" s="91">
        <v>0</v>
      </c>
      <c r="Z92" s="91">
        <v>0</v>
      </c>
      <c r="AA92" s="91">
        <v>0</v>
      </c>
      <c r="AB92" s="91">
        <v>0</v>
      </c>
      <c r="AC92" s="91">
        <v>0</v>
      </c>
      <c r="AD92" s="91">
        <v>0</v>
      </c>
      <c r="AE92" s="91">
        <v>0</v>
      </c>
      <c r="AF92" s="91">
        <v>0</v>
      </c>
      <c r="AG92" s="91">
        <v>0</v>
      </c>
      <c r="AH92" s="91">
        <v>0</v>
      </c>
      <c r="AI92" s="91">
        <v>0</v>
      </c>
    </row>
    <row r="93" spans="1:35">
      <c r="A93" s="89" t="s">
        <v>129</v>
      </c>
      <c r="B93" s="89" t="s">
        <v>267</v>
      </c>
      <c r="C93" s="91">
        <v>0</v>
      </c>
      <c r="D93" s="91">
        <v>0</v>
      </c>
      <c r="E93" s="91">
        <v>0</v>
      </c>
      <c r="F93" s="91">
        <v>0</v>
      </c>
      <c r="G93" s="91">
        <v>0</v>
      </c>
      <c r="H93" s="91">
        <v>0</v>
      </c>
      <c r="I93" s="91">
        <v>0</v>
      </c>
      <c r="J93" s="91">
        <v>0</v>
      </c>
      <c r="K93" s="91">
        <v>0</v>
      </c>
      <c r="L93" s="91">
        <v>0</v>
      </c>
      <c r="M93" s="91">
        <v>0</v>
      </c>
      <c r="N93" s="91">
        <v>0</v>
      </c>
      <c r="O93" s="91">
        <v>0</v>
      </c>
      <c r="P93" s="91">
        <v>0</v>
      </c>
      <c r="Q93" s="91">
        <v>0</v>
      </c>
      <c r="R93" s="91">
        <v>0</v>
      </c>
      <c r="S93" s="91">
        <v>0</v>
      </c>
      <c r="T93" s="91">
        <v>0</v>
      </c>
      <c r="U93" s="91">
        <v>0</v>
      </c>
      <c r="V93" s="91">
        <v>0</v>
      </c>
      <c r="W93" s="91">
        <v>0</v>
      </c>
      <c r="X93" s="91">
        <v>0</v>
      </c>
      <c r="Y93" s="91">
        <v>0</v>
      </c>
      <c r="Z93" s="91">
        <v>0</v>
      </c>
      <c r="AA93" s="91">
        <v>0</v>
      </c>
      <c r="AB93" s="91">
        <v>0</v>
      </c>
      <c r="AC93" s="91">
        <v>0</v>
      </c>
      <c r="AD93" s="91">
        <v>0</v>
      </c>
      <c r="AE93" s="91">
        <v>0</v>
      </c>
      <c r="AF93" s="91">
        <v>0</v>
      </c>
      <c r="AG93" s="91">
        <v>0</v>
      </c>
      <c r="AH93" s="91">
        <v>0</v>
      </c>
      <c r="AI93" s="91">
        <v>0</v>
      </c>
    </row>
    <row r="94" spans="1:35">
      <c r="A94" s="89" t="s">
        <v>129</v>
      </c>
      <c r="B94" s="89" t="s">
        <v>268</v>
      </c>
      <c r="C94" s="91">
        <v>0</v>
      </c>
      <c r="D94" s="91">
        <v>0</v>
      </c>
      <c r="E94" s="91">
        <v>0</v>
      </c>
      <c r="F94" s="91">
        <v>0</v>
      </c>
      <c r="G94" s="91">
        <v>0</v>
      </c>
      <c r="H94" s="91">
        <v>0</v>
      </c>
      <c r="I94" s="91">
        <v>0</v>
      </c>
      <c r="J94" s="91">
        <v>0</v>
      </c>
      <c r="K94" s="91">
        <v>0</v>
      </c>
      <c r="L94" s="91">
        <v>0</v>
      </c>
      <c r="M94" s="91">
        <v>0</v>
      </c>
      <c r="N94" s="91">
        <v>0</v>
      </c>
      <c r="O94" s="91">
        <v>0</v>
      </c>
      <c r="P94" s="91">
        <v>0</v>
      </c>
      <c r="Q94" s="91">
        <v>0</v>
      </c>
      <c r="R94" s="91">
        <v>0</v>
      </c>
      <c r="S94" s="91">
        <v>0</v>
      </c>
      <c r="T94" s="91">
        <v>0</v>
      </c>
      <c r="U94" s="91">
        <v>0</v>
      </c>
      <c r="V94" s="91">
        <v>0</v>
      </c>
      <c r="W94" s="91">
        <v>0</v>
      </c>
      <c r="X94" s="91">
        <v>0</v>
      </c>
      <c r="Y94" s="91">
        <v>0</v>
      </c>
      <c r="Z94" s="91">
        <v>0</v>
      </c>
      <c r="AA94" s="91">
        <v>0</v>
      </c>
      <c r="AB94" s="91">
        <v>0</v>
      </c>
      <c r="AC94" s="91">
        <v>0</v>
      </c>
      <c r="AD94" s="91">
        <v>0</v>
      </c>
      <c r="AE94" s="91">
        <v>0</v>
      </c>
      <c r="AF94" s="91">
        <v>0</v>
      </c>
      <c r="AG94" s="91">
        <v>0</v>
      </c>
      <c r="AH94" s="91">
        <v>0</v>
      </c>
      <c r="AI94" s="91">
        <v>0</v>
      </c>
    </row>
    <row r="95" spans="1:35">
      <c r="A95" s="89" t="s">
        <v>129</v>
      </c>
      <c r="B95" s="89" t="s">
        <v>269</v>
      </c>
      <c r="C95" s="91">
        <v>0</v>
      </c>
      <c r="D95" s="91">
        <v>0</v>
      </c>
      <c r="E95" s="91">
        <v>0</v>
      </c>
      <c r="F95" s="91">
        <v>0</v>
      </c>
      <c r="G95" s="91">
        <v>0</v>
      </c>
      <c r="H95" s="91">
        <v>0</v>
      </c>
      <c r="I95" s="91">
        <v>0</v>
      </c>
      <c r="J95" s="91">
        <v>0</v>
      </c>
      <c r="K95" s="91">
        <v>0</v>
      </c>
      <c r="L95" s="91">
        <v>0</v>
      </c>
      <c r="M95" s="91">
        <v>0</v>
      </c>
      <c r="N95" s="91">
        <v>0</v>
      </c>
      <c r="O95" s="91">
        <v>0</v>
      </c>
      <c r="P95" s="91">
        <v>0</v>
      </c>
      <c r="Q95" s="91">
        <v>0</v>
      </c>
      <c r="R95" s="91">
        <v>0</v>
      </c>
      <c r="S95" s="91">
        <v>0</v>
      </c>
      <c r="T95" s="91">
        <v>0</v>
      </c>
      <c r="U95" s="91">
        <v>0</v>
      </c>
      <c r="V95" s="91">
        <v>0</v>
      </c>
      <c r="W95" s="91">
        <v>0</v>
      </c>
      <c r="X95" s="91">
        <v>0</v>
      </c>
      <c r="Y95" s="91">
        <v>0</v>
      </c>
      <c r="Z95" s="91">
        <v>0</v>
      </c>
      <c r="AA95" s="91">
        <v>0</v>
      </c>
      <c r="AB95" s="91">
        <v>0</v>
      </c>
      <c r="AC95" s="91">
        <v>0</v>
      </c>
      <c r="AD95" s="91">
        <v>0</v>
      </c>
      <c r="AE95" s="91">
        <v>0</v>
      </c>
      <c r="AF95" s="91">
        <v>0</v>
      </c>
      <c r="AG95" s="91">
        <v>0</v>
      </c>
      <c r="AH95" s="91">
        <v>0</v>
      </c>
      <c r="AI95" s="91">
        <v>1</v>
      </c>
    </row>
    <row r="96" spans="1:35">
      <c r="A96" s="89" t="s">
        <v>129</v>
      </c>
      <c r="B96" s="89" t="s">
        <v>270</v>
      </c>
      <c r="C96" s="91">
        <v>0</v>
      </c>
      <c r="D96" s="91">
        <v>0</v>
      </c>
      <c r="E96" s="91">
        <v>0</v>
      </c>
      <c r="F96" s="91">
        <v>0</v>
      </c>
      <c r="G96" s="91">
        <v>0</v>
      </c>
      <c r="H96" s="91">
        <v>0</v>
      </c>
      <c r="I96" s="91">
        <v>0</v>
      </c>
      <c r="J96" s="91">
        <v>0</v>
      </c>
      <c r="K96" s="91">
        <v>0</v>
      </c>
      <c r="L96" s="91">
        <v>0</v>
      </c>
      <c r="M96" s="91">
        <v>0</v>
      </c>
      <c r="N96" s="91">
        <v>0</v>
      </c>
      <c r="O96" s="91">
        <v>0</v>
      </c>
      <c r="P96" s="91">
        <v>0</v>
      </c>
      <c r="Q96" s="91">
        <v>0</v>
      </c>
      <c r="R96" s="91">
        <v>0</v>
      </c>
      <c r="S96" s="91">
        <v>0</v>
      </c>
      <c r="T96" s="91">
        <v>0</v>
      </c>
      <c r="U96" s="91">
        <v>0</v>
      </c>
      <c r="V96" s="91">
        <v>0</v>
      </c>
      <c r="W96" s="91">
        <v>0</v>
      </c>
      <c r="X96" s="91">
        <v>0</v>
      </c>
      <c r="Y96" s="91">
        <v>0</v>
      </c>
      <c r="Z96" s="91">
        <v>0</v>
      </c>
      <c r="AA96" s="91">
        <v>0</v>
      </c>
      <c r="AB96" s="91">
        <v>0</v>
      </c>
      <c r="AC96" s="91">
        <v>0</v>
      </c>
      <c r="AD96" s="91">
        <v>0</v>
      </c>
      <c r="AE96" s="91">
        <v>0</v>
      </c>
      <c r="AF96" s="91">
        <v>0</v>
      </c>
      <c r="AG96" s="91">
        <v>0</v>
      </c>
      <c r="AH96" s="91">
        <v>0</v>
      </c>
      <c r="AI96" s="91">
        <v>0</v>
      </c>
    </row>
    <row r="97" spans="1:35">
      <c r="A97" s="89" t="s">
        <v>129</v>
      </c>
      <c r="B97" s="89" t="s">
        <v>271</v>
      </c>
      <c r="C97" s="91">
        <v>0</v>
      </c>
      <c r="D97" s="91">
        <v>0</v>
      </c>
      <c r="E97" s="91">
        <v>0</v>
      </c>
      <c r="F97" s="91">
        <v>0</v>
      </c>
      <c r="G97" s="91">
        <v>0</v>
      </c>
      <c r="H97" s="91">
        <v>0</v>
      </c>
      <c r="I97" s="91">
        <v>0</v>
      </c>
      <c r="J97" s="91">
        <v>0</v>
      </c>
      <c r="K97" s="91">
        <v>0</v>
      </c>
      <c r="L97" s="91">
        <v>0</v>
      </c>
      <c r="M97" s="91">
        <v>0</v>
      </c>
      <c r="N97" s="91">
        <v>0</v>
      </c>
      <c r="O97" s="91">
        <v>0</v>
      </c>
      <c r="P97" s="91">
        <v>0</v>
      </c>
      <c r="Q97" s="91">
        <v>0</v>
      </c>
      <c r="R97" s="91">
        <v>0</v>
      </c>
      <c r="S97" s="91">
        <v>0</v>
      </c>
      <c r="T97" s="91">
        <v>0</v>
      </c>
      <c r="U97" s="91">
        <v>0</v>
      </c>
      <c r="V97" s="91">
        <v>0</v>
      </c>
      <c r="W97" s="91">
        <v>0</v>
      </c>
      <c r="X97" s="91">
        <v>0</v>
      </c>
      <c r="Y97" s="91">
        <v>0</v>
      </c>
      <c r="Z97" s="91">
        <v>0</v>
      </c>
      <c r="AA97" s="91">
        <v>0</v>
      </c>
      <c r="AB97" s="91">
        <v>0</v>
      </c>
      <c r="AC97" s="91">
        <v>0</v>
      </c>
      <c r="AD97" s="91">
        <v>0</v>
      </c>
      <c r="AE97" s="91">
        <v>0</v>
      </c>
      <c r="AF97" s="91">
        <v>0</v>
      </c>
      <c r="AG97" s="91">
        <v>0</v>
      </c>
      <c r="AH97" s="91">
        <v>0</v>
      </c>
      <c r="AI97" s="91">
        <v>0</v>
      </c>
    </row>
    <row r="98" spans="1:35">
      <c r="A98" s="89" t="s">
        <v>129</v>
      </c>
      <c r="B98" s="89" t="s">
        <v>272</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c r="AF98" s="91">
        <v>0</v>
      </c>
      <c r="AG98" s="91">
        <v>0</v>
      </c>
      <c r="AH98" s="91">
        <v>0</v>
      </c>
      <c r="AI98" s="91">
        <v>0</v>
      </c>
    </row>
    <row r="99" spans="1:35">
      <c r="A99" s="89" t="s">
        <v>129</v>
      </c>
      <c r="B99" s="89" t="s">
        <v>273</v>
      </c>
      <c r="C99" s="91">
        <v>0</v>
      </c>
      <c r="D99" s="91">
        <v>0</v>
      </c>
      <c r="E99" s="91">
        <v>0</v>
      </c>
      <c r="F99" s="91">
        <v>0</v>
      </c>
      <c r="G99" s="91">
        <v>0</v>
      </c>
      <c r="H99" s="91">
        <v>0</v>
      </c>
      <c r="I99" s="91">
        <v>0</v>
      </c>
      <c r="J99" s="91">
        <v>0</v>
      </c>
      <c r="K99" s="91">
        <v>0</v>
      </c>
      <c r="L99" s="91">
        <v>0</v>
      </c>
      <c r="M99" s="91">
        <v>0</v>
      </c>
      <c r="N99" s="91">
        <v>0</v>
      </c>
      <c r="O99" s="91">
        <v>0</v>
      </c>
      <c r="P99" s="91">
        <v>0</v>
      </c>
      <c r="Q99" s="91">
        <v>0</v>
      </c>
      <c r="R99" s="91">
        <v>0</v>
      </c>
      <c r="S99" s="91">
        <v>0</v>
      </c>
      <c r="T99" s="91">
        <v>0</v>
      </c>
      <c r="U99" s="91">
        <v>0</v>
      </c>
      <c r="V99" s="91">
        <v>0</v>
      </c>
      <c r="W99" s="91">
        <v>0</v>
      </c>
      <c r="X99" s="91">
        <v>0</v>
      </c>
      <c r="Y99" s="91">
        <v>0</v>
      </c>
      <c r="Z99" s="91">
        <v>0</v>
      </c>
      <c r="AA99" s="91">
        <v>0</v>
      </c>
      <c r="AB99" s="91">
        <v>0</v>
      </c>
      <c r="AC99" s="91">
        <v>0</v>
      </c>
      <c r="AD99" s="91">
        <v>0</v>
      </c>
      <c r="AE99" s="91">
        <v>0</v>
      </c>
      <c r="AF99" s="91">
        <v>0</v>
      </c>
      <c r="AG99" s="91">
        <v>0</v>
      </c>
      <c r="AH99" s="91">
        <v>0</v>
      </c>
      <c r="AI99" s="91">
        <v>1</v>
      </c>
    </row>
    <row r="100" spans="1:35">
      <c r="A100" s="89" t="s">
        <v>129</v>
      </c>
      <c r="B100" s="89" t="s">
        <v>274</v>
      </c>
      <c r="C100" s="91">
        <v>0</v>
      </c>
      <c r="D100" s="91">
        <v>0</v>
      </c>
      <c r="E100" s="91">
        <v>0</v>
      </c>
      <c r="F100" s="91">
        <v>0</v>
      </c>
      <c r="G100" s="91">
        <v>0</v>
      </c>
      <c r="H100" s="91">
        <v>0</v>
      </c>
      <c r="I100" s="91">
        <v>0</v>
      </c>
      <c r="J100" s="91">
        <v>0</v>
      </c>
      <c r="K100" s="91">
        <v>0</v>
      </c>
      <c r="L100" s="91">
        <v>0</v>
      </c>
      <c r="M100" s="91">
        <v>0</v>
      </c>
      <c r="N100" s="91">
        <v>0</v>
      </c>
      <c r="O100" s="91">
        <v>0</v>
      </c>
      <c r="P100" s="91">
        <v>0</v>
      </c>
      <c r="Q100" s="91">
        <v>0</v>
      </c>
      <c r="R100" s="91">
        <v>0</v>
      </c>
      <c r="S100" s="91">
        <v>0</v>
      </c>
      <c r="T100" s="91">
        <v>0</v>
      </c>
      <c r="U100" s="91">
        <v>0</v>
      </c>
      <c r="V100" s="91">
        <v>0</v>
      </c>
      <c r="W100" s="91">
        <v>0</v>
      </c>
      <c r="X100" s="91">
        <v>0</v>
      </c>
      <c r="Y100" s="91">
        <v>0</v>
      </c>
      <c r="Z100" s="91">
        <v>0</v>
      </c>
      <c r="AA100" s="91">
        <v>0</v>
      </c>
      <c r="AB100" s="91">
        <v>0</v>
      </c>
      <c r="AC100" s="91">
        <v>0</v>
      </c>
      <c r="AD100" s="91">
        <v>0</v>
      </c>
      <c r="AE100" s="91">
        <v>0</v>
      </c>
      <c r="AF100" s="91">
        <v>0</v>
      </c>
      <c r="AG100" s="91">
        <v>0</v>
      </c>
      <c r="AH100" s="91">
        <v>0</v>
      </c>
      <c r="AI100" s="91">
        <v>0</v>
      </c>
    </row>
    <row r="101" spans="1:35">
      <c r="A101" s="89" t="s">
        <v>129</v>
      </c>
      <c r="B101" s="89" t="s">
        <v>275</v>
      </c>
      <c r="C101" s="91">
        <v>0</v>
      </c>
      <c r="D101" s="91">
        <v>0</v>
      </c>
      <c r="E101" s="91">
        <v>0</v>
      </c>
      <c r="F101" s="91">
        <v>0</v>
      </c>
      <c r="G101" s="91">
        <v>0</v>
      </c>
      <c r="H101" s="91">
        <v>0</v>
      </c>
      <c r="I101" s="91">
        <v>0</v>
      </c>
      <c r="J101" s="91">
        <v>0</v>
      </c>
      <c r="K101" s="91">
        <v>0</v>
      </c>
      <c r="L101" s="91">
        <v>0</v>
      </c>
      <c r="M101" s="91">
        <v>0</v>
      </c>
      <c r="N101" s="91">
        <v>0</v>
      </c>
      <c r="O101" s="91">
        <v>0</v>
      </c>
      <c r="P101" s="91">
        <v>0</v>
      </c>
      <c r="Q101" s="91">
        <v>0</v>
      </c>
      <c r="R101" s="91">
        <v>0</v>
      </c>
      <c r="S101" s="91">
        <v>0</v>
      </c>
      <c r="T101" s="91">
        <v>0</v>
      </c>
      <c r="U101" s="91">
        <v>0</v>
      </c>
      <c r="V101" s="91">
        <v>0</v>
      </c>
      <c r="W101" s="91">
        <v>0</v>
      </c>
      <c r="X101" s="91">
        <v>0</v>
      </c>
      <c r="Y101" s="91">
        <v>0</v>
      </c>
      <c r="Z101" s="91">
        <v>0</v>
      </c>
      <c r="AA101" s="91">
        <v>0</v>
      </c>
      <c r="AB101" s="91">
        <v>0</v>
      </c>
      <c r="AC101" s="91">
        <v>0</v>
      </c>
      <c r="AD101" s="91">
        <v>0</v>
      </c>
      <c r="AE101" s="91">
        <v>0</v>
      </c>
      <c r="AF101" s="91">
        <v>0</v>
      </c>
      <c r="AG101" s="91">
        <v>0</v>
      </c>
      <c r="AH101" s="91">
        <v>0</v>
      </c>
      <c r="AI101" s="91">
        <v>0</v>
      </c>
    </row>
    <row r="102" spans="1:35">
      <c r="A102" s="89" t="s">
        <v>129</v>
      </c>
      <c r="B102" s="89" t="s">
        <v>276</v>
      </c>
      <c r="C102" s="91">
        <v>0</v>
      </c>
      <c r="D102" s="91">
        <v>0</v>
      </c>
      <c r="E102" s="91">
        <v>0</v>
      </c>
      <c r="F102" s="91">
        <v>0</v>
      </c>
      <c r="G102" s="91">
        <v>0</v>
      </c>
      <c r="H102" s="91">
        <v>0</v>
      </c>
      <c r="I102" s="91">
        <v>0</v>
      </c>
      <c r="J102" s="91">
        <v>0</v>
      </c>
      <c r="K102" s="91">
        <v>0</v>
      </c>
      <c r="L102" s="91">
        <v>0</v>
      </c>
      <c r="M102" s="91">
        <v>0</v>
      </c>
      <c r="N102" s="91">
        <v>0</v>
      </c>
      <c r="O102" s="91">
        <v>0</v>
      </c>
      <c r="P102" s="91">
        <v>0</v>
      </c>
      <c r="Q102" s="91">
        <v>0</v>
      </c>
      <c r="R102" s="91">
        <v>0</v>
      </c>
      <c r="S102" s="91">
        <v>0</v>
      </c>
      <c r="T102" s="91">
        <v>0</v>
      </c>
      <c r="U102" s="91">
        <v>0</v>
      </c>
      <c r="V102" s="91">
        <v>0</v>
      </c>
      <c r="W102" s="91">
        <v>0</v>
      </c>
      <c r="X102" s="91">
        <v>0</v>
      </c>
      <c r="Y102" s="91">
        <v>0</v>
      </c>
      <c r="Z102" s="91">
        <v>0</v>
      </c>
      <c r="AA102" s="91">
        <v>0</v>
      </c>
      <c r="AB102" s="91">
        <v>0</v>
      </c>
      <c r="AC102" s="91">
        <v>0</v>
      </c>
      <c r="AD102" s="91">
        <v>0</v>
      </c>
      <c r="AE102" s="91">
        <v>0</v>
      </c>
      <c r="AF102" s="91">
        <v>0</v>
      </c>
      <c r="AG102" s="91">
        <v>0</v>
      </c>
      <c r="AH102" s="91">
        <v>0</v>
      </c>
      <c r="AI102" s="91">
        <v>1</v>
      </c>
    </row>
    <row r="103" spans="1:35">
      <c r="A103" s="89" t="s">
        <v>129</v>
      </c>
      <c r="B103" s="89" t="s">
        <v>277</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c r="AF103" s="91">
        <v>0</v>
      </c>
      <c r="AG103" s="91">
        <v>0</v>
      </c>
      <c r="AH103" s="91">
        <v>0</v>
      </c>
      <c r="AI103" s="91">
        <v>0</v>
      </c>
    </row>
    <row r="104" spans="1:35">
      <c r="A104" s="89" t="s">
        <v>129</v>
      </c>
      <c r="B104" s="89" t="s">
        <v>278</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0</v>
      </c>
      <c r="W104" s="91">
        <v>0</v>
      </c>
      <c r="X104" s="91">
        <v>0</v>
      </c>
      <c r="Y104" s="91">
        <v>0</v>
      </c>
      <c r="Z104" s="91">
        <v>0</v>
      </c>
      <c r="AA104" s="91">
        <v>0</v>
      </c>
      <c r="AB104" s="91">
        <v>0</v>
      </c>
      <c r="AC104" s="91">
        <v>0</v>
      </c>
      <c r="AD104" s="91">
        <v>0</v>
      </c>
      <c r="AE104" s="91">
        <v>0</v>
      </c>
      <c r="AF104" s="91">
        <v>0</v>
      </c>
      <c r="AG104" s="91">
        <v>0</v>
      </c>
      <c r="AH104" s="91">
        <v>0</v>
      </c>
      <c r="AI104" s="91">
        <v>0</v>
      </c>
    </row>
    <row r="105" spans="1:35">
      <c r="A105" s="89" t="s">
        <v>129</v>
      </c>
      <c r="B105" s="89" t="s">
        <v>279</v>
      </c>
      <c r="C105" s="91">
        <v>0</v>
      </c>
      <c r="D105" s="91">
        <v>0</v>
      </c>
      <c r="E105" s="91">
        <v>0</v>
      </c>
      <c r="F105" s="91">
        <v>0</v>
      </c>
      <c r="G105" s="91">
        <v>0</v>
      </c>
      <c r="H105" s="91">
        <v>0</v>
      </c>
      <c r="I105" s="91">
        <v>0</v>
      </c>
      <c r="J105" s="91">
        <v>0</v>
      </c>
      <c r="K105" s="91">
        <v>0</v>
      </c>
      <c r="L105" s="91">
        <v>0</v>
      </c>
      <c r="M105" s="91">
        <v>0</v>
      </c>
      <c r="N105" s="91">
        <v>0</v>
      </c>
      <c r="O105" s="91">
        <v>0</v>
      </c>
      <c r="P105" s="91">
        <v>0</v>
      </c>
      <c r="Q105" s="91">
        <v>0</v>
      </c>
      <c r="R105" s="91">
        <v>0</v>
      </c>
      <c r="S105" s="91">
        <v>0</v>
      </c>
      <c r="T105" s="91">
        <v>0</v>
      </c>
      <c r="U105" s="91">
        <v>0</v>
      </c>
      <c r="V105" s="91">
        <v>0</v>
      </c>
      <c r="W105" s="91">
        <v>0</v>
      </c>
      <c r="X105" s="91">
        <v>0</v>
      </c>
      <c r="Y105" s="91">
        <v>0</v>
      </c>
      <c r="Z105" s="91">
        <v>0</v>
      </c>
      <c r="AA105" s="91">
        <v>0</v>
      </c>
      <c r="AB105" s="91">
        <v>0</v>
      </c>
      <c r="AC105" s="91">
        <v>0</v>
      </c>
      <c r="AD105" s="91">
        <v>0</v>
      </c>
      <c r="AE105" s="91">
        <v>0</v>
      </c>
      <c r="AF105" s="91">
        <v>0</v>
      </c>
      <c r="AG105" s="91">
        <v>0</v>
      </c>
      <c r="AH105" s="91">
        <v>0</v>
      </c>
      <c r="AI105" s="91">
        <v>0</v>
      </c>
    </row>
    <row r="106" spans="1:35">
      <c r="A106" s="89" t="s">
        <v>129</v>
      </c>
      <c r="B106" s="89" t="s">
        <v>280</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c r="AF106" s="91">
        <v>0</v>
      </c>
      <c r="AG106" s="91">
        <v>0</v>
      </c>
      <c r="AH106" s="91">
        <v>0</v>
      </c>
      <c r="AI106" s="91">
        <v>9</v>
      </c>
    </row>
    <row r="107" spans="1:35">
      <c r="A107" s="89" t="s">
        <v>129</v>
      </c>
      <c r="B107" s="89" t="s">
        <v>133</v>
      </c>
      <c r="C107" s="91">
        <v>0</v>
      </c>
      <c r="D107" s="91">
        <v>0</v>
      </c>
      <c r="E107" s="91">
        <v>0</v>
      </c>
      <c r="F107" s="91">
        <v>0</v>
      </c>
      <c r="G107" s="91">
        <v>0</v>
      </c>
      <c r="H107" s="91">
        <v>0</v>
      </c>
      <c r="I107" s="91">
        <v>0</v>
      </c>
      <c r="J107" s="91">
        <v>0</v>
      </c>
      <c r="K107" s="91">
        <v>0</v>
      </c>
      <c r="L107" s="91">
        <v>0</v>
      </c>
      <c r="M107" s="91">
        <v>0</v>
      </c>
      <c r="N107" s="91">
        <v>0</v>
      </c>
      <c r="O107" s="91">
        <v>0</v>
      </c>
      <c r="P107" s="91">
        <v>0</v>
      </c>
      <c r="Q107" s="91">
        <v>0</v>
      </c>
      <c r="R107" s="91">
        <v>0</v>
      </c>
      <c r="S107" s="91">
        <v>0</v>
      </c>
      <c r="T107" s="91">
        <v>0</v>
      </c>
      <c r="U107" s="91">
        <v>0</v>
      </c>
      <c r="V107" s="91">
        <v>0</v>
      </c>
      <c r="W107" s="91">
        <v>0</v>
      </c>
      <c r="X107" s="91">
        <v>0</v>
      </c>
      <c r="Y107" s="91">
        <v>0</v>
      </c>
      <c r="Z107" s="91">
        <v>0</v>
      </c>
      <c r="AA107" s="91">
        <v>0</v>
      </c>
      <c r="AB107" s="91">
        <v>0</v>
      </c>
      <c r="AC107" s="91">
        <v>0</v>
      </c>
      <c r="AD107" s="91">
        <v>0</v>
      </c>
      <c r="AE107" s="91">
        <v>0</v>
      </c>
      <c r="AF107" s="91">
        <v>0</v>
      </c>
      <c r="AG107" s="91">
        <v>0</v>
      </c>
      <c r="AH107" s="91">
        <v>0</v>
      </c>
      <c r="AI107" s="91">
        <v>0</v>
      </c>
    </row>
    <row r="108" spans="1:35">
      <c r="A108" s="89" t="s">
        <v>129</v>
      </c>
      <c r="B108" s="89" t="s">
        <v>132</v>
      </c>
      <c r="C108" s="91">
        <v>0</v>
      </c>
      <c r="D108" s="91">
        <v>0</v>
      </c>
      <c r="E108" s="91">
        <v>0</v>
      </c>
      <c r="F108" s="91">
        <v>0</v>
      </c>
      <c r="G108" s="91">
        <v>0</v>
      </c>
      <c r="H108" s="91">
        <v>0</v>
      </c>
      <c r="I108" s="91">
        <v>0</v>
      </c>
      <c r="J108" s="91">
        <v>0</v>
      </c>
      <c r="K108" s="91">
        <v>0</v>
      </c>
      <c r="L108" s="91">
        <v>0</v>
      </c>
      <c r="M108" s="91">
        <v>0</v>
      </c>
      <c r="N108" s="91">
        <v>0</v>
      </c>
      <c r="O108" s="91">
        <v>0</v>
      </c>
      <c r="P108" s="91">
        <v>0</v>
      </c>
      <c r="Q108" s="91">
        <v>0</v>
      </c>
      <c r="R108" s="91">
        <v>0</v>
      </c>
      <c r="S108" s="91">
        <v>0</v>
      </c>
      <c r="T108" s="91">
        <v>0</v>
      </c>
      <c r="U108" s="91">
        <v>0</v>
      </c>
      <c r="V108" s="91">
        <v>0</v>
      </c>
      <c r="W108" s="91">
        <v>0</v>
      </c>
      <c r="X108" s="91">
        <v>0</v>
      </c>
      <c r="Y108" s="91">
        <v>0</v>
      </c>
      <c r="Z108" s="91">
        <v>0</v>
      </c>
      <c r="AA108" s="91">
        <v>0</v>
      </c>
      <c r="AB108" s="91">
        <v>0</v>
      </c>
      <c r="AC108" s="91">
        <v>0</v>
      </c>
      <c r="AD108" s="91">
        <v>0</v>
      </c>
      <c r="AE108" s="91">
        <v>0</v>
      </c>
      <c r="AF108" s="91">
        <v>0</v>
      </c>
      <c r="AG108" s="91">
        <v>0</v>
      </c>
      <c r="AH108" s="91">
        <v>0</v>
      </c>
      <c r="AI108" s="91">
        <v>47</v>
      </c>
    </row>
    <row r="109" spans="1:35">
      <c r="A109" s="89" t="s">
        <v>75</v>
      </c>
      <c r="B109" s="89" t="s">
        <v>281</v>
      </c>
      <c r="C109" s="91">
        <v>0</v>
      </c>
      <c r="D109" s="91">
        <v>0</v>
      </c>
      <c r="E109" s="91">
        <v>0</v>
      </c>
      <c r="F109" s="91">
        <v>0</v>
      </c>
      <c r="G109" s="91">
        <v>0</v>
      </c>
      <c r="H109" s="91">
        <v>0</v>
      </c>
      <c r="I109" s="91">
        <v>0</v>
      </c>
      <c r="J109" s="91">
        <v>0</v>
      </c>
      <c r="K109" s="91">
        <v>0</v>
      </c>
      <c r="L109" s="91">
        <v>0</v>
      </c>
      <c r="M109" s="91">
        <v>0</v>
      </c>
      <c r="N109" s="91">
        <v>0</v>
      </c>
      <c r="O109" s="91">
        <v>0</v>
      </c>
      <c r="P109" s="91">
        <v>0</v>
      </c>
      <c r="Q109" s="91">
        <v>0</v>
      </c>
      <c r="R109" s="91">
        <v>0</v>
      </c>
      <c r="S109" s="91">
        <v>0</v>
      </c>
      <c r="T109" s="91">
        <v>0</v>
      </c>
      <c r="U109" s="91">
        <v>0</v>
      </c>
      <c r="V109" s="91">
        <v>0</v>
      </c>
      <c r="W109" s="91">
        <v>0</v>
      </c>
      <c r="X109" s="91">
        <v>0</v>
      </c>
      <c r="Y109" s="91">
        <v>0</v>
      </c>
      <c r="Z109" s="91">
        <v>0</v>
      </c>
      <c r="AA109" s="91">
        <v>0</v>
      </c>
      <c r="AB109" s="91">
        <v>0</v>
      </c>
      <c r="AC109" s="91">
        <v>0</v>
      </c>
      <c r="AD109" s="91">
        <v>0</v>
      </c>
      <c r="AE109" s="91">
        <v>0</v>
      </c>
      <c r="AF109" s="91">
        <v>0</v>
      </c>
      <c r="AG109" s="91">
        <v>0</v>
      </c>
      <c r="AH109" s="91">
        <v>0</v>
      </c>
      <c r="AI109" s="91">
        <v>0</v>
      </c>
    </row>
    <row r="110" spans="1:35">
      <c r="A110" s="89" t="s">
        <v>75</v>
      </c>
      <c r="B110" s="89" t="s">
        <v>282</v>
      </c>
      <c r="C110" s="91">
        <v>0</v>
      </c>
      <c r="D110" s="91">
        <v>0</v>
      </c>
      <c r="E110" s="91">
        <v>0</v>
      </c>
      <c r="F110" s="91">
        <v>0</v>
      </c>
      <c r="G110" s="91">
        <v>0</v>
      </c>
      <c r="H110" s="91">
        <v>0</v>
      </c>
      <c r="I110" s="91">
        <v>0</v>
      </c>
      <c r="J110" s="91">
        <v>0</v>
      </c>
      <c r="K110" s="91">
        <v>0</v>
      </c>
      <c r="L110" s="91">
        <v>0</v>
      </c>
      <c r="M110" s="91">
        <v>0</v>
      </c>
      <c r="N110" s="91">
        <v>0</v>
      </c>
      <c r="O110" s="91">
        <v>0</v>
      </c>
      <c r="P110" s="91">
        <v>0</v>
      </c>
      <c r="Q110" s="91">
        <v>0</v>
      </c>
      <c r="R110" s="91">
        <v>0</v>
      </c>
      <c r="S110" s="91">
        <v>0</v>
      </c>
      <c r="T110" s="91">
        <v>0</v>
      </c>
      <c r="U110" s="91">
        <v>0</v>
      </c>
      <c r="V110" s="91">
        <v>0</v>
      </c>
      <c r="W110" s="91">
        <v>0</v>
      </c>
      <c r="X110" s="91">
        <v>0</v>
      </c>
      <c r="Y110" s="91">
        <v>0</v>
      </c>
      <c r="Z110" s="91">
        <v>0</v>
      </c>
      <c r="AA110" s="91">
        <v>0</v>
      </c>
      <c r="AB110" s="91">
        <v>0</v>
      </c>
      <c r="AC110" s="91">
        <v>0</v>
      </c>
      <c r="AD110" s="91">
        <v>0</v>
      </c>
      <c r="AE110" s="91">
        <v>0</v>
      </c>
      <c r="AF110" s="91">
        <v>0</v>
      </c>
      <c r="AG110" s="91">
        <v>0</v>
      </c>
      <c r="AH110" s="91">
        <v>0</v>
      </c>
      <c r="AI110" s="91">
        <v>0</v>
      </c>
    </row>
    <row r="111" spans="1:35">
      <c r="A111" s="89" t="s">
        <v>75</v>
      </c>
      <c r="B111" s="89" t="s">
        <v>283</v>
      </c>
      <c r="C111" s="91">
        <v>0</v>
      </c>
      <c r="D111" s="91">
        <v>0</v>
      </c>
      <c r="E111" s="91">
        <v>0</v>
      </c>
      <c r="F111" s="91">
        <v>0</v>
      </c>
      <c r="G111" s="91">
        <v>0</v>
      </c>
      <c r="H111" s="91">
        <v>0</v>
      </c>
      <c r="I111" s="91">
        <v>0</v>
      </c>
      <c r="J111" s="91">
        <v>0</v>
      </c>
      <c r="K111" s="91">
        <v>0</v>
      </c>
      <c r="L111" s="91">
        <v>0</v>
      </c>
      <c r="M111" s="91">
        <v>0</v>
      </c>
      <c r="N111" s="91">
        <v>0</v>
      </c>
      <c r="O111" s="91">
        <v>0</v>
      </c>
      <c r="P111" s="91">
        <v>0</v>
      </c>
      <c r="Q111" s="91">
        <v>0</v>
      </c>
      <c r="R111" s="91">
        <v>0</v>
      </c>
      <c r="S111" s="91">
        <v>0</v>
      </c>
      <c r="T111" s="91">
        <v>0</v>
      </c>
      <c r="U111" s="91">
        <v>0</v>
      </c>
      <c r="V111" s="91">
        <v>0</v>
      </c>
      <c r="W111" s="91">
        <v>0</v>
      </c>
      <c r="X111" s="91">
        <v>0</v>
      </c>
      <c r="Y111" s="91">
        <v>0</v>
      </c>
      <c r="Z111" s="91">
        <v>0</v>
      </c>
      <c r="AA111" s="91">
        <v>0</v>
      </c>
      <c r="AB111" s="91">
        <v>0</v>
      </c>
      <c r="AC111" s="91">
        <v>0</v>
      </c>
      <c r="AD111" s="91">
        <v>0</v>
      </c>
      <c r="AE111" s="91">
        <v>0</v>
      </c>
      <c r="AF111" s="91">
        <v>0</v>
      </c>
      <c r="AG111" s="91">
        <v>0</v>
      </c>
      <c r="AH111" s="91">
        <v>0</v>
      </c>
      <c r="AI111" s="91">
        <v>0</v>
      </c>
    </row>
    <row r="112" spans="1:35">
      <c r="A112" s="89" t="s">
        <v>75</v>
      </c>
      <c r="B112" s="89" t="s">
        <v>284</v>
      </c>
      <c r="C112" s="91">
        <v>0</v>
      </c>
      <c r="D112" s="91">
        <v>0</v>
      </c>
      <c r="E112" s="91">
        <v>0</v>
      </c>
      <c r="F112" s="91">
        <v>0</v>
      </c>
      <c r="G112" s="91">
        <v>0</v>
      </c>
      <c r="H112" s="91">
        <v>0</v>
      </c>
      <c r="I112" s="91">
        <v>0</v>
      </c>
      <c r="J112" s="91">
        <v>0</v>
      </c>
      <c r="K112" s="91">
        <v>0</v>
      </c>
      <c r="L112" s="91">
        <v>0</v>
      </c>
      <c r="M112" s="91">
        <v>0</v>
      </c>
      <c r="N112" s="91">
        <v>0</v>
      </c>
      <c r="O112" s="91">
        <v>0</v>
      </c>
      <c r="P112" s="91">
        <v>0</v>
      </c>
      <c r="Q112" s="91">
        <v>0</v>
      </c>
      <c r="R112" s="91">
        <v>0</v>
      </c>
      <c r="S112" s="91">
        <v>0</v>
      </c>
      <c r="T112" s="91">
        <v>0</v>
      </c>
      <c r="U112" s="91">
        <v>0</v>
      </c>
      <c r="V112" s="91">
        <v>0</v>
      </c>
      <c r="W112" s="91">
        <v>0</v>
      </c>
      <c r="X112" s="91">
        <v>0</v>
      </c>
      <c r="Y112" s="91">
        <v>0</v>
      </c>
      <c r="Z112" s="91">
        <v>0</v>
      </c>
      <c r="AA112" s="91">
        <v>0</v>
      </c>
      <c r="AB112" s="91">
        <v>0</v>
      </c>
      <c r="AC112" s="91">
        <v>0</v>
      </c>
      <c r="AD112" s="91">
        <v>0</v>
      </c>
      <c r="AE112" s="91">
        <v>0</v>
      </c>
      <c r="AF112" s="91">
        <v>0</v>
      </c>
      <c r="AG112" s="91">
        <v>0</v>
      </c>
      <c r="AH112" s="91">
        <v>0</v>
      </c>
      <c r="AI112" s="91">
        <v>0</v>
      </c>
    </row>
    <row r="113" spans="1:35">
      <c r="A113" s="89" t="s">
        <v>75</v>
      </c>
      <c r="B113" s="89" t="s">
        <v>285</v>
      </c>
      <c r="C113" s="91">
        <v>0</v>
      </c>
      <c r="D113" s="91">
        <v>0</v>
      </c>
      <c r="E113" s="91">
        <v>0</v>
      </c>
      <c r="F113" s="91">
        <v>0</v>
      </c>
      <c r="G113" s="91">
        <v>0</v>
      </c>
      <c r="H113" s="91">
        <v>0</v>
      </c>
      <c r="I113" s="91">
        <v>0</v>
      </c>
      <c r="J113" s="91">
        <v>0</v>
      </c>
      <c r="K113" s="91">
        <v>0</v>
      </c>
      <c r="L113" s="91">
        <v>0</v>
      </c>
      <c r="M113" s="91">
        <v>0</v>
      </c>
      <c r="N113" s="91">
        <v>0</v>
      </c>
      <c r="O113" s="91">
        <v>0</v>
      </c>
      <c r="P113" s="91">
        <v>0</v>
      </c>
      <c r="Q113" s="91">
        <v>0</v>
      </c>
      <c r="R113" s="91">
        <v>0</v>
      </c>
      <c r="S113" s="91">
        <v>0</v>
      </c>
      <c r="T113" s="91">
        <v>0</v>
      </c>
      <c r="U113" s="91">
        <v>0</v>
      </c>
      <c r="V113" s="91">
        <v>0</v>
      </c>
      <c r="W113" s="91">
        <v>0</v>
      </c>
      <c r="X113" s="91">
        <v>0</v>
      </c>
      <c r="Y113" s="91">
        <v>0</v>
      </c>
      <c r="Z113" s="91">
        <v>0</v>
      </c>
      <c r="AA113" s="91">
        <v>0</v>
      </c>
      <c r="AB113" s="91">
        <v>0</v>
      </c>
      <c r="AC113" s="91">
        <v>0</v>
      </c>
      <c r="AD113" s="91">
        <v>0</v>
      </c>
      <c r="AE113" s="91">
        <v>0</v>
      </c>
      <c r="AF113" s="91">
        <v>0</v>
      </c>
      <c r="AG113" s="91">
        <v>0</v>
      </c>
      <c r="AH113" s="91">
        <v>0</v>
      </c>
      <c r="AI113" s="91">
        <v>0</v>
      </c>
    </row>
    <row r="114" spans="1:35">
      <c r="A114" s="89" t="s">
        <v>75</v>
      </c>
      <c r="B114" s="89" t="s">
        <v>286</v>
      </c>
      <c r="C114" s="91">
        <v>0</v>
      </c>
      <c r="D114" s="91">
        <v>0</v>
      </c>
      <c r="E114" s="91">
        <v>0</v>
      </c>
      <c r="F114" s="91">
        <v>0</v>
      </c>
      <c r="G114" s="91">
        <v>0</v>
      </c>
      <c r="H114" s="91">
        <v>0</v>
      </c>
      <c r="I114" s="91">
        <v>0</v>
      </c>
      <c r="J114" s="91">
        <v>0</v>
      </c>
      <c r="K114" s="91">
        <v>0</v>
      </c>
      <c r="L114" s="91">
        <v>0</v>
      </c>
      <c r="M114" s="91">
        <v>0</v>
      </c>
      <c r="N114" s="91">
        <v>0</v>
      </c>
      <c r="O114" s="91">
        <v>0</v>
      </c>
      <c r="P114" s="91">
        <v>0</v>
      </c>
      <c r="Q114" s="91">
        <v>0</v>
      </c>
      <c r="R114" s="91">
        <v>0</v>
      </c>
      <c r="S114" s="91">
        <v>0</v>
      </c>
      <c r="T114" s="91">
        <v>0</v>
      </c>
      <c r="U114" s="91">
        <v>0</v>
      </c>
      <c r="V114" s="91">
        <v>0</v>
      </c>
      <c r="W114" s="91">
        <v>0</v>
      </c>
      <c r="X114" s="91">
        <v>0</v>
      </c>
      <c r="Y114" s="91">
        <v>0</v>
      </c>
      <c r="Z114" s="91">
        <v>0</v>
      </c>
      <c r="AA114" s="91">
        <v>0</v>
      </c>
      <c r="AB114" s="91">
        <v>0</v>
      </c>
      <c r="AC114" s="91">
        <v>0</v>
      </c>
      <c r="AD114" s="91">
        <v>0</v>
      </c>
      <c r="AE114" s="91">
        <v>0</v>
      </c>
      <c r="AF114" s="91">
        <v>0</v>
      </c>
      <c r="AG114" s="91">
        <v>0</v>
      </c>
      <c r="AH114" s="91">
        <v>0</v>
      </c>
      <c r="AI114" s="91">
        <v>0</v>
      </c>
    </row>
    <row r="115" spans="1:35">
      <c r="A115" s="89" t="s">
        <v>75</v>
      </c>
      <c r="B115" s="89" t="s">
        <v>287</v>
      </c>
      <c r="C115" s="91">
        <v>0</v>
      </c>
      <c r="D115" s="91">
        <v>0</v>
      </c>
      <c r="E115" s="91">
        <v>0</v>
      </c>
      <c r="F115" s="91">
        <v>0</v>
      </c>
      <c r="G115" s="91">
        <v>0</v>
      </c>
      <c r="H115" s="91">
        <v>0</v>
      </c>
      <c r="I115" s="91">
        <v>0</v>
      </c>
      <c r="J115" s="91">
        <v>0</v>
      </c>
      <c r="K115" s="91">
        <v>0</v>
      </c>
      <c r="L115" s="91">
        <v>0</v>
      </c>
      <c r="M115" s="91">
        <v>0</v>
      </c>
      <c r="N115" s="91">
        <v>0</v>
      </c>
      <c r="O115" s="91">
        <v>0</v>
      </c>
      <c r="P115" s="91">
        <v>0</v>
      </c>
      <c r="Q115" s="91">
        <v>0</v>
      </c>
      <c r="R115" s="91">
        <v>0</v>
      </c>
      <c r="S115" s="91">
        <v>0</v>
      </c>
      <c r="T115" s="91">
        <v>0</v>
      </c>
      <c r="U115" s="91">
        <v>0</v>
      </c>
      <c r="V115" s="91">
        <v>0</v>
      </c>
      <c r="W115" s="91">
        <v>0</v>
      </c>
      <c r="X115" s="91">
        <v>0</v>
      </c>
      <c r="Y115" s="91">
        <v>0</v>
      </c>
      <c r="Z115" s="91">
        <v>0</v>
      </c>
      <c r="AA115" s="91">
        <v>0</v>
      </c>
      <c r="AB115" s="91">
        <v>0</v>
      </c>
      <c r="AC115" s="91">
        <v>0</v>
      </c>
      <c r="AD115" s="91">
        <v>0</v>
      </c>
      <c r="AE115" s="91">
        <v>0</v>
      </c>
      <c r="AF115" s="91">
        <v>0</v>
      </c>
      <c r="AG115" s="91">
        <v>0</v>
      </c>
      <c r="AH115" s="91">
        <v>0</v>
      </c>
      <c r="AI115" s="91">
        <v>0</v>
      </c>
    </row>
    <row r="116" spans="1:35">
      <c r="A116" s="89" t="s">
        <v>75</v>
      </c>
      <c r="B116" s="89" t="s">
        <v>288</v>
      </c>
      <c r="C116" s="91">
        <v>0</v>
      </c>
      <c r="D116" s="91">
        <v>0</v>
      </c>
      <c r="E116" s="91">
        <v>0</v>
      </c>
      <c r="F116" s="91">
        <v>0</v>
      </c>
      <c r="G116" s="91">
        <v>0</v>
      </c>
      <c r="H116" s="91">
        <v>0</v>
      </c>
      <c r="I116" s="91">
        <v>0</v>
      </c>
      <c r="J116" s="91">
        <v>0</v>
      </c>
      <c r="K116" s="91">
        <v>0</v>
      </c>
      <c r="L116" s="91">
        <v>0</v>
      </c>
      <c r="M116" s="91">
        <v>0</v>
      </c>
      <c r="N116" s="91">
        <v>0</v>
      </c>
      <c r="O116" s="91">
        <v>0</v>
      </c>
      <c r="P116" s="91">
        <v>0</v>
      </c>
      <c r="Q116" s="91">
        <v>0</v>
      </c>
      <c r="R116" s="91">
        <v>0</v>
      </c>
      <c r="S116" s="91">
        <v>0</v>
      </c>
      <c r="T116" s="91">
        <v>0</v>
      </c>
      <c r="U116" s="91">
        <v>0</v>
      </c>
      <c r="V116" s="91">
        <v>0</v>
      </c>
      <c r="W116" s="91">
        <v>0</v>
      </c>
      <c r="X116" s="91">
        <v>0</v>
      </c>
      <c r="Y116" s="91">
        <v>0</v>
      </c>
      <c r="Z116" s="91">
        <v>0</v>
      </c>
      <c r="AA116" s="91">
        <v>0</v>
      </c>
      <c r="AB116" s="91">
        <v>0</v>
      </c>
      <c r="AC116" s="91">
        <v>0</v>
      </c>
      <c r="AD116" s="91">
        <v>0</v>
      </c>
      <c r="AE116" s="91">
        <v>0</v>
      </c>
      <c r="AF116" s="91">
        <v>0</v>
      </c>
      <c r="AG116" s="91">
        <v>0</v>
      </c>
      <c r="AH116" s="91">
        <v>0</v>
      </c>
      <c r="AI116" s="91">
        <v>0</v>
      </c>
    </row>
    <row r="117" spans="1:35">
      <c r="A117" s="89" t="s">
        <v>75</v>
      </c>
      <c r="B117" s="89" t="s">
        <v>289</v>
      </c>
      <c r="C117" s="91">
        <v>0</v>
      </c>
      <c r="D117" s="91">
        <v>0</v>
      </c>
      <c r="E117" s="91">
        <v>0</v>
      </c>
      <c r="F117" s="91">
        <v>0</v>
      </c>
      <c r="G117" s="91">
        <v>0</v>
      </c>
      <c r="H117" s="91">
        <v>0</v>
      </c>
      <c r="I117" s="91">
        <v>0</v>
      </c>
      <c r="J117" s="91">
        <v>0</v>
      </c>
      <c r="K117" s="91">
        <v>0</v>
      </c>
      <c r="L117" s="91">
        <v>0</v>
      </c>
      <c r="M117" s="91">
        <v>0</v>
      </c>
      <c r="N117" s="91">
        <v>0</v>
      </c>
      <c r="O117" s="91">
        <v>0</v>
      </c>
      <c r="P117" s="91">
        <v>0</v>
      </c>
      <c r="Q117" s="91">
        <v>0</v>
      </c>
      <c r="R117" s="91">
        <v>0</v>
      </c>
      <c r="S117" s="91">
        <v>0</v>
      </c>
      <c r="T117" s="91">
        <v>0</v>
      </c>
      <c r="U117" s="91">
        <v>0</v>
      </c>
      <c r="V117" s="91">
        <v>0</v>
      </c>
      <c r="W117" s="91">
        <v>0</v>
      </c>
      <c r="X117" s="91">
        <v>0</v>
      </c>
      <c r="Y117" s="91">
        <v>0</v>
      </c>
      <c r="Z117" s="91">
        <v>0</v>
      </c>
      <c r="AA117" s="91">
        <v>0</v>
      </c>
      <c r="AB117" s="91">
        <v>0</v>
      </c>
      <c r="AC117" s="91">
        <v>0</v>
      </c>
      <c r="AD117" s="91">
        <v>0</v>
      </c>
      <c r="AE117" s="91">
        <v>0</v>
      </c>
      <c r="AF117" s="91">
        <v>0</v>
      </c>
      <c r="AG117" s="91">
        <v>0</v>
      </c>
      <c r="AH117" s="91">
        <v>0</v>
      </c>
      <c r="AI117" s="91">
        <v>0</v>
      </c>
    </row>
    <row r="118" spans="1:35">
      <c r="A118" s="89" t="s">
        <v>75</v>
      </c>
      <c r="B118" s="89" t="s">
        <v>290</v>
      </c>
      <c r="C118" s="91">
        <v>0</v>
      </c>
      <c r="D118" s="91">
        <v>0</v>
      </c>
      <c r="E118" s="91">
        <v>0</v>
      </c>
      <c r="F118" s="91">
        <v>0</v>
      </c>
      <c r="G118" s="91">
        <v>0</v>
      </c>
      <c r="H118" s="91">
        <v>0</v>
      </c>
      <c r="I118" s="91">
        <v>0</v>
      </c>
      <c r="J118" s="91">
        <v>0</v>
      </c>
      <c r="K118" s="91">
        <v>0</v>
      </c>
      <c r="L118" s="91">
        <v>0</v>
      </c>
      <c r="M118" s="91">
        <v>0</v>
      </c>
      <c r="N118" s="91">
        <v>0</v>
      </c>
      <c r="O118" s="91">
        <v>0</v>
      </c>
      <c r="P118" s="91">
        <v>0</v>
      </c>
      <c r="Q118" s="91">
        <v>0</v>
      </c>
      <c r="R118" s="91">
        <v>0</v>
      </c>
      <c r="S118" s="91">
        <v>0</v>
      </c>
      <c r="T118" s="91">
        <v>0</v>
      </c>
      <c r="U118" s="91">
        <v>0</v>
      </c>
      <c r="V118" s="91">
        <v>0</v>
      </c>
      <c r="W118" s="91">
        <v>0</v>
      </c>
      <c r="X118" s="91">
        <v>0</v>
      </c>
      <c r="Y118" s="91">
        <v>0</v>
      </c>
      <c r="Z118" s="91">
        <v>0</v>
      </c>
      <c r="AA118" s="91">
        <v>0</v>
      </c>
      <c r="AB118" s="91">
        <v>0</v>
      </c>
      <c r="AC118" s="91">
        <v>0</v>
      </c>
      <c r="AD118" s="91">
        <v>0</v>
      </c>
      <c r="AE118" s="91">
        <v>0</v>
      </c>
      <c r="AF118" s="91">
        <v>0</v>
      </c>
      <c r="AG118" s="91">
        <v>0</v>
      </c>
      <c r="AH118" s="91">
        <v>0</v>
      </c>
      <c r="AI118" s="91">
        <v>0</v>
      </c>
    </row>
    <row r="119" spans="1:35">
      <c r="A119" s="89" t="s">
        <v>75</v>
      </c>
      <c r="B119" s="89" t="s">
        <v>291</v>
      </c>
      <c r="C119" s="91">
        <v>0</v>
      </c>
      <c r="D119" s="91">
        <v>0</v>
      </c>
      <c r="E119" s="91">
        <v>0</v>
      </c>
      <c r="F119" s="91">
        <v>0</v>
      </c>
      <c r="G119" s="91">
        <v>0</v>
      </c>
      <c r="H119" s="91">
        <v>0</v>
      </c>
      <c r="I119" s="91">
        <v>0</v>
      </c>
      <c r="J119" s="91">
        <v>0</v>
      </c>
      <c r="K119" s="91">
        <v>0</v>
      </c>
      <c r="L119" s="91">
        <v>0</v>
      </c>
      <c r="M119" s="91">
        <v>0</v>
      </c>
      <c r="N119" s="91">
        <v>0</v>
      </c>
      <c r="O119" s="91">
        <v>0</v>
      </c>
      <c r="P119" s="91">
        <v>0</v>
      </c>
      <c r="Q119" s="91">
        <v>0</v>
      </c>
      <c r="R119" s="91">
        <v>0</v>
      </c>
      <c r="S119" s="91">
        <v>0</v>
      </c>
      <c r="T119" s="91">
        <v>0</v>
      </c>
      <c r="U119" s="91">
        <v>0</v>
      </c>
      <c r="V119" s="91">
        <v>0</v>
      </c>
      <c r="W119" s="91">
        <v>0</v>
      </c>
      <c r="X119" s="91">
        <v>0</v>
      </c>
      <c r="Y119" s="91">
        <v>0</v>
      </c>
      <c r="Z119" s="91">
        <v>0</v>
      </c>
      <c r="AA119" s="91">
        <v>0</v>
      </c>
      <c r="AB119" s="91">
        <v>0</v>
      </c>
      <c r="AC119" s="91">
        <v>0</v>
      </c>
      <c r="AD119" s="91">
        <v>0</v>
      </c>
      <c r="AE119" s="91">
        <v>0</v>
      </c>
      <c r="AF119" s="91">
        <v>0</v>
      </c>
      <c r="AG119" s="91">
        <v>0</v>
      </c>
      <c r="AH119" s="91">
        <v>0</v>
      </c>
      <c r="AI119" s="91">
        <v>0</v>
      </c>
    </row>
    <row r="120" spans="1:35">
      <c r="A120" s="89" t="s">
        <v>75</v>
      </c>
      <c r="B120" s="89" t="s">
        <v>292</v>
      </c>
      <c r="C120" s="91">
        <v>0</v>
      </c>
      <c r="D120" s="91">
        <v>0</v>
      </c>
      <c r="E120" s="91">
        <v>0</v>
      </c>
      <c r="F120" s="91">
        <v>0</v>
      </c>
      <c r="G120" s="91">
        <v>0</v>
      </c>
      <c r="H120" s="91">
        <v>0</v>
      </c>
      <c r="I120" s="91">
        <v>0</v>
      </c>
      <c r="J120" s="91">
        <v>0</v>
      </c>
      <c r="K120" s="91">
        <v>0</v>
      </c>
      <c r="L120" s="91">
        <v>0</v>
      </c>
      <c r="M120" s="91">
        <v>0</v>
      </c>
      <c r="N120" s="91">
        <v>0</v>
      </c>
      <c r="O120" s="91">
        <v>0</v>
      </c>
      <c r="P120" s="91">
        <v>0</v>
      </c>
      <c r="Q120" s="91">
        <v>0</v>
      </c>
      <c r="R120" s="91">
        <v>0</v>
      </c>
      <c r="S120" s="91">
        <v>0</v>
      </c>
      <c r="T120" s="91">
        <v>0</v>
      </c>
      <c r="U120" s="91">
        <v>0</v>
      </c>
      <c r="V120" s="91">
        <v>0</v>
      </c>
      <c r="W120" s="91">
        <v>0</v>
      </c>
      <c r="X120" s="91">
        <v>0</v>
      </c>
      <c r="Y120" s="91">
        <v>0</v>
      </c>
      <c r="Z120" s="91">
        <v>0</v>
      </c>
      <c r="AA120" s="91">
        <v>0</v>
      </c>
      <c r="AB120" s="91">
        <v>0</v>
      </c>
      <c r="AC120" s="91">
        <v>0</v>
      </c>
      <c r="AD120" s="91">
        <v>0</v>
      </c>
      <c r="AE120" s="91">
        <v>0</v>
      </c>
      <c r="AF120" s="91">
        <v>0</v>
      </c>
      <c r="AG120" s="91">
        <v>0</v>
      </c>
      <c r="AH120" s="91">
        <v>0</v>
      </c>
      <c r="AI120" s="91">
        <v>0</v>
      </c>
    </row>
    <row r="121" spans="1:35">
      <c r="A121" s="89" t="s">
        <v>75</v>
      </c>
      <c r="B121" s="89" t="s">
        <v>293</v>
      </c>
      <c r="C121" s="91">
        <v>0</v>
      </c>
      <c r="D121" s="91">
        <v>0</v>
      </c>
      <c r="E121" s="91">
        <v>0</v>
      </c>
      <c r="F121" s="91">
        <v>0</v>
      </c>
      <c r="G121" s="91">
        <v>0</v>
      </c>
      <c r="H121" s="91">
        <v>0</v>
      </c>
      <c r="I121" s="91">
        <v>0</v>
      </c>
      <c r="J121" s="91">
        <v>0</v>
      </c>
      <c r="K121" s="91">
        <v>0</v>
      </c>
      <c r="L121" s="91">
        <v>0</v>
      </c>
      <c r="M121" s="91">
        <v>0</v>
      </c>
      <c r="N121" s="91">
        <v>0</v>
      </c>
      <c r="O121" s="91">
        <v>0</v>
      </c>
      <c r="P121" s="91">
        <v>0</v>
      </c>
      <c r="Q121" s="91">
        <v>0</v>
      </c>
      <c r="R121" s="91">
        <v>0</v>
      </c>
      <c r="S121" s="91">
        <v>0</v>
      </c>
      <c r="T121" s="91">
        <v>0</v>
      </c>
      <c r="U121" s="91">
        <v>0</v>
      </c>
      <c r="V121" s="91">
        <v>0</v>
      </c>
      <c r="W121" s="91">
        <v>0</v>
      </c>
      <c r="X121" s="91">
        <v>0</v>
      </c>
      <c r="Y121" s="91">
        <v>0</v>
      </c>
      <c r="Z121" s="91">
        <v>0</v>
      </c>
      <c r="AA121" s="91">
        <v>0</v>
      </c>
      <c r="AB121" s="91">
        <v>0</v>
      </c>
      <c r="AC121" s="91">
        <v>0</v>
      </c>
      <c r="AD121" s="91">
        <v>0</v>
      </c>
      <c r="AE121" s="91">
        <v>0</v>
      </c>
      <c r="AF121" s="91">
        <v>0</v>
      </c>
      <c r="AG121" s="91">
        <v>0</v>
      </c>
      <c r="AH121" s="91">
        <v>0</v>
      </c>
      <c r="AI121" s="91">
        <v>0</v>
      </c>
    </row>
    <row r="122" spans="1:35">
      <c r="A122" s="89" t="s">
        <v>75</v>
      </c>
      <c r="B122" s="89" t="s">
        <v>294</v>
      </c>
      <c r="C122" s="91">
        <v>0</v>
      </c>
      <c r="D122" s="91">
        <v>0</v>
      </c>
      <c r="E122" s="91">
        <v>0</v>
      </c>
      <c r="F122" s="91">
        <v>0</v>
      </c>
      <c r="G122" s="91">
        <v>0</v>
      </c>
      <c r="H122" s="91">
        <v>0</v>
      </c>
      <c r="I122" s="91">
        <v>0</v>
      </c>
      <c r="J122" s="91">
        <v>0</v>
      </c>
      <c r="K122" s="91">
        <v>0</v>
      </c>
      <c r="L122" s="91">
        <v>0</v>
      </c>
      <c r="M122" s="91">
        <v>0</v>
      </c>
      <c r="N122" s="91">
        <v>0</v>
      </c>
      <c r="O122" s="91">
        <v>0</v>
      </c>
      <c r="P122" s="91">
        <v>0</v>
      </c>
      <c r="Q122" s="91">
        <v>0</v>
      </c>
      <c r="R122" s="91">
        <v>0</v>
      </c>
      <c r="S122" s="91">
        <v>0</v>
      </c>
      <c r="T122" s="91">
        <v>0</v>
      </c>
      <c r="U122" s="91">
        <v>0</v>
      </c>
      <c r="V122" s="91">
        <v>0</v>
      </c>
      <c r="W122" s="91">
        <v>0</v>
      </c>
      <c r="X122" s="91">
        <v>0</v>
      </c>
      <c r="Y122" s="91">
        <v>0</v>
      </c>
      <c r="Z122" s="91">
        <v>0</v>
      </c>
      <c r="AA122" s="91">
        <v>0</v>
      </c>
      <c r="AB122" s="91">
        <v>0</v>
      </c>
      <c r="AC122" s="91">
        <v>0</v>
      </c>
      <c r="AD122" s="91">
        <v>0</v>
      </c>
      <c r="AE122" s="91">
        <v>0</v>
      </c>
      <c r="AF122" s="91">
        <v>0</v>
      </c>
      <c r="AG122" s="91">
        <v>0</v>
      </c>
      <c r="AH122" s="91">
        <v>0</v>
      </c>
      <c r="AI122" s="91">
        <v>0</v>
      </c>
    </row>
    <row r="123" spans="1:35">
      <c r="A123" s="89" t="s">
        <v>75</v>
      </c>
      <c r="B123" s="89" t="s">
        <v>295</v>
      </c>
      <c r="C123" s="91">
        <v>0</v>
      </c>
      <c r="D123" s="91">
        <v>0</v>
      </c>
      <c r="E123" s="91">
        <v>0</v>
      </c>
      <c r="F123" s="91">
        <v>0</v>
      </c>
      <c r="G123" s="91">
        <v>0</v>
      </c>
      <c r="H123" s="91">
        <v>0</v>
      </c>
      <c r="I123" s="91">
        <v>0</v>
      </c>
      <c r="J123" s="91">
        <v>0</v>
      </c>
      <c r="K123" s="91">
        <v>0</v>
      </c>
      <c r="L123" s="91">
        <v>0</v>
      </c>
      <c r="M123" s="91">
        <v>0</v>
      </c>
      <c r="N123" s="91">
        <v>0</v>
      </c>
      <c r="O123" s="91">
        <v>0</v>
      </c>
      <c r="P123" s="91">
        <v>0</v>
      </c>
      <c r="Q123" s="91">
        <v>0</v>
      </c>
      <c r="R123" s="91">
        <v>0</v>
      </c>
      <c r="S123" s="91">
        <v>0</v>
      </c>
      <c r="T123" s="91">
        <v>0</v>
      </c>
      <c r="U123" s="91">
        <v>0</v>
      </c>
      <c r="V123" s="91">
        <v>0</v>
      </c>
      <c r="W123" s="91">
        <v>0</v>
      </c>
      <c r="X123" s="91">
        <v>0</v>
      </c>
      <c r="Y123" s="91">
        <v>0</v>
      </c>
      <c r="Z123" s="91">
        <v>0</v>
      </c>
      <c r="AA123" s="91">
        <v>0</v>
      </c>
      <c r="AB123" s="91">
        <v>0</v>
      </c>
      <c r="AC123" s="91">
        <v>0</v>
      </c>
      <c r="AD123" s="91">
        <v>0</v>
      </c>
      <c r="AE123" s="91">
        <v>0</v>
      </c>
      <c r="AF123" s="91">
        <v>0</v>
      </c>
      <c r="AG123" s="91">
        <v>0</v>
      </c>
      <c r="AH123" s="91">
        <v>0</v>
      </c>
      <c r="AI123" s="91">
        <v>0</v>
      </c>
    </row>
    <row r="124" spans="1:35">
      <c r="A124" s="89" t="s">
        <v>75</v>
      </c>
      <c r="B124" s="89" t="s">
        <v>296</v>
      </c>
      <c r="C124" s="91">
        <v>0</v>
      </c>
      <c r="D124" s="91">
        <v>0</v>
      </c>
      <c r="E124" s="91">
        <v>0</v>
      </c>
      <c r="F124" s="91">
        <v>0</v>
      </c>
      <c r="G124" s="91">
        <v>0</v>
      </c>
      <c r="H124" s="91">
        <v>0</v>
      </c>
      <c r="I124" s="91">
        <v>0</v>
      </c>
      <c r="J124" s="91">
        <v>0</v>
      </c>
      <c r="K124" s="91">
        <v>0</v>
      </c>
      <c r="L124" s="91">
        <v>0</v>
      </c>
      <c r="M124" s="91">
        <v>0</v>
      </c>
      <c r="N124" s="91">
        <v>0</v>
      </c>
      <c r="O124" s="91">
        <v>0</v>
      </c>
      <c r="P124" s="91">
        <v>0</v>
      </c>
      <c r="Q124" s="91">
        <v>0</v>
      </c>
      <c r="R124" s="91">
        <v>0</v>
      </c>
      <c r="S124" s="91">
        <v>0</v>
      </c>
      <c r="T124" s="91">
        <v>0</v>
      </c>
      <c r="U124" s="91">
        <v>0</v>
      </c>
      <c r="V124" s="91">
        <v>0</v>
      </c>
      <c r="W124" s="91">
        <v>0</v>
      </c>
      <c r="X124" s="91">
        <v>0</v>
      </c>
      <c r="Y124" s="91">
        <v>0</v>
      </c>
      <c r="Z124" s="91">
        <v>0</v>
      </c>
      <c r="AA124" s="91">
        <v>0</v>
      </c>
      <c r="AB124" s="91">
        <v>0</v>
      </c>
      <c r="AC124" s="91">
        <v>0</v>
      </c>
      <c r="AD124" s="91">
        <v>0</v>
      </c>
      <c r="AE124" s="91">
        <v>0</v>
      </c>
      <c r="AF124" s="91">
        <v>0</v>
      </c>
      <c r="AG124" s="91">
        <v>0</v>
      </c>
      <c r="AH124" s="91">
        <v>0</v>
      </c>
      <c r="AI124" s="91">
        <v>0</v>
      </c>
    </row>
    <row r="125" spans="1:35">
      <c r="A125" s="89" t="s">
        <v>75</v>
      </c>
      <c r="B125" s="89" t="s">
        <v>297</v>
      </c>
      <c r="C125" s="91">
        <v>0</v>
      </c>
      <c r="D125" s="91">
        <v>0</v>
      </c>
      <c r="E125" s="91">
        <v>0</v>
      </c>
      <c r="F125" s="91">
        <v>0</v>
      </c>
      <c r="G125" s="91">
        <v>0</v>
      </c>
      <c r="H125" s="91">
        <v>0</v>
      </c>
      <c r="I125" s="91">
        <v>0</v>
      </c>
      <c r="J125" s="91">
        <v>0</v>
      </c>
      <c r="K125" s="91">
        <v>0</v>
      </c>
      <c r="L125" s="91">
        <v>0</v>
      </c>
      <c r="M125" s="91">
        <v>0</v>
      </c>
      <c r="N125" s="91">
        <v>0</v>
      </c>
      <c r="O125" s="91">
        <v>0</v>
      </c>
      <c r="P125" s="91">
        <v>0</v>
      </c>
      <c r="Q125" s="91">
        <v>0</v>
      </c>
      <c r="R125" s="91">
        <v>0</v>
      </c>
      <c r="S125" s="91">
        <v>0</v>
      </c>
      <c r="T125" s="91">
        <v>0</v>
      </c>
      <c r="U125" s="91">
        <v>0</v>
      </c>
      <c r="V125" s="91">
        <v>0</v>
      </c>
      <c r="W125" s="91">
        <v>0</v>
      </c>
      <c r="X125" s="91">
        <v>0</v>
      </c>
      <c r="Y125" s="91">
        <v>0</v>
      </c>
      <c r="Z125" s="91">
        <v>0</v>
      </c>
      <c r="AA125" s="91">
        <v>0</v>
      </c>
      <c r="AB125" s="91">
        <v>0</v>
      </c>
      <c r="AC125" s="91">
        <v>0</v>
      </c>
      <c r="AD125" s="91">
        <v>0</v>
      </c>
      <c r="AE125" s="91">
        <v>0</v>
      </c>
      <c r="AF125" s="91">
        <v>0</v>
      </c>
      <c r="AG125" s="91">
        <v>0</v>
      </c>
      <c r="AH125" s="91">
        <v>0</v>
      </c>
      <c r="AI125" s="91">
        <v>0</v>
      </c>
    </row>
    <row r="126" spans="1:35">
      <c r="A126" s="89" t="s">
        <v>75</v>
      </c>
      <c r="B126" s="89" t="s">
        <v>298</v>
      </c>
      <c r="C126" s="91">
        <v>0</v>
      </c>
      <c r="D126" s="91">
        <v>0</v>
      </c>
      <c r="E126" s="91">
        <v>0</v>
      </c>
      <c r="F126" s="91">
        <v>0</v>
      </c>
      <c r="G126" s="91">
        <v>0</v>
      </c>
      <c r="H126" s="91">
        <v>0</v>
      </c>
      <c r="I126" s="91">
        <v>0</v>
      </c>
      <c r="J126" s="91">
        <v>0</v>
      </c>
      <c r="K126" s="91">
        <v>0</v>
      </c>
      <c r="L126" s="91">
        <v>0</v>
      </c>
      <c r="M126" s="91">
        <v>0</v>
      </c>
      <c r="N126" s="91">
        <v>0</v>
      </c>
      <c r="O126" s="91">
        <v>0</v>
      </c>
      <c r="P126" s="91">
        <v>0</v>
      </c>
      <c r="Q126" s="91">
        <v>0</v>
      </c>
      <c r="R126" s="91">
        <v>0</v>
      </c>
      <c r="S126" s="91">
        <v>0</v>
      </c>
      <c r="T126" s="91">
        <v>0</v>
      </c>
      <c r="U126" s="91">
        <v>0</v>
      </c>
      <c r="V126" s="91">
        <v>0</v>
      </c>
      <c r="W126" s="91">
        <v>0</v>
      </c>
      <c r="X126" s="91">
        <v>0</v>
      </c>
      <c r="Y126" s="91">
        <v>0</v>
      </c>
      <c r="Z126" s="91">
        <v>0</v>
      </c>
      <c r="AA126" s="91">
        <v>0</v>
      </c>
      <c r="AB126" s="91">
        <v>0</v>
      </c>
      <c r="AC126" s="91">
        <v>0</v>
      </c>
      <c r="AD126" s="91">
        <v>0</v>
      </c>
      <c r="AE126" s="91">
        <v>0</v>
      </c>
      <c r="AF126" s="91">
        <v>0</v>
      </c>
      <c r="AG126" s="91">
        <v>0</v>
      </c>
      <c r="AH126" s="91">
        <v>0</v>
      </c>
      <c r="AI126" s="91">
        <v>0</v>
      </c>
    </row>
    <row r="127" spans="1:35">
      <c r="A127" s="89" t="s">
        <v>75</v>
      </c>
      <c r="B127" s="89" t="s">
        <v>299</v>
      </c>
      <c r="C127" s="91">
        <v>0</v>
      </c>
      <c r="D127" s="91">
        <v>0</v>
      </c>
      <c r="E127" s="91">
        <v>0</v>
      </c>
      <c r="F127" s="91">
        <v>0</v>
      </c>
      <c r="G127" s="91">
        <v>0</v>
      </c>
      <c r="H127" s="91">
        <v>0</v>
      </c>
      <c r="I127" s="91">
        <v>0</v>
      </c>
      <c r="J127" s="91">
        <v>0</v>
      </c>
      <c r="K127" s="91">
        <v>0</v>
      </c>
      <c r="L127" s="91">
        <v>0</v>
      </c>
      <c r="M127" s="91">
        <v>0</v>
      </c>
      <c r="N127" s="91">
        <v>0</v>
      </c>
      <c r="O127" s="91">
        <v>0</v>
      </c>
      <c r="P127" s="91">
        <v>0</v>
      </c>
      <c r="Q127" s="91">
        <v>0</v>
      </c>
      <c r="R127" s="91">
        <v>0</v>
      </c>
      <c r="S127" s="91">
        <v>0</v>
      </c>
      <c r="T127" s="91">
        <v>0</v>
      </c>
      <c r="U127" s="91">
        <v>0</v>
      </c>
      <c r="V127" s="91">
        <v>0</v>
      </c>
      <c r="W127" s="91">
        <v>0</v>
      </c>
      <c r="X127" s="91">
        <v>0</v>
      </c>
      <c r="Y127" s="91">
        <v>0</v>
      </c>
      <c r="Z127" s="91">
        <v>0</v>
      </c>
      <c r="AA127" s="91">
        <v>0</v>
      </c>
      <c r="AB127" s="91">
        <v>0</v>
      </c>
      <c r="AC127" s="91">
        <v>0</v>
      </c>
      <c r="AD127" s="91">
        <v>0</v>
      </c>
      <c r="AE127" s="91">
        <v>0</v>
      </c>
      <c r="AF127" s="91">
        <v>0</v>
      </c>
      <c r="AG127" s="91">
        <v>0</v>
      </c>
      <c r="AH127" s="91">
        <v>0</v>
      </c>
      <c r="AI127" s="91">
        <v>0</v>
      </c>
    </row>
    <row r="128" spans="1:35">
      <c r="A128" s="89" t="s">
        <v>75</v>
      </c>
      <c r="B128" s="89" t="s">
        <v>300</v>
      </c>
      <c r="C128" s="91">
        <v>0</v>
      </c>
      <c r="D128" s="91">
        <v>0</v>
      </c>
      <c r="E128" s="91">
        <v>0</v>
      </c>
      <c r="F128" s="91">
        <v>0</v>
      </c>
      <c r="G128" s="91">
        <v>0</v>
      </c>
      <c r="H128" s="91">
        <v>0</v>
      </c>
      <c r="I128" s="91">
        <v>0</v>
      </c>
      <c r="J128" s="91">
        <v>0</v>
      </c>
      <c r="K128" s="91">
        <v>0</v>
      </c>
      <c r="L128" s="91">
        <v>0</v>
      </c>
      <c r="M128" s="91">
        <v>0</v>
      </c>
      <c r="N128" s="91">
        <v>0</v>
      </c>
      <c r="O128" s="91">
        <v>0</v>
      </c>
      <c r="P128" s="91">
        <v>0</v>
      </c>
      <c r="Q128" s="91">
        <v>0</v>
      </c>
      <c r="R128" s="91">
        <v>0</v>
      </c>
      <c r="S128" s="91">
        <v>0</v>
      </c>
      <c r="T128" s="91">
        <v>0</v>
      </c>
      <c r="U128" s="91">
        <v>0</v>
      </c>
      <c r="V128" s="91">
        <v>0</v>
      </c>
      <c r="W128" s="91">
        <v>0</v>
      </c>
      <c r="X128" s="91">
        <v>0</v>
      </c>
      <c r="Y128" s="91">
        <v>0</v>
      </c>
      <c r="Z128" s="91">
        <v>0</v>
      </c>
      <c r="AA128" s="91">
        <v>0</v>
      </c>
      <c r="AB128" s="91">
        <v>0</v>
      </c>
      <c r="AC128" s="91">
        <v>0</v>
      </c>
      <c r="AD128" s="91">
        <v>0</v>
      </c>
      <c r="AE128" s="91">
        <v>0</v>
      </c>
      <c r="AF128" s="91">
        <v>0</v>
      </c>
      <c r="AG128" s="91">
        <v>0</v>
      </c>
      <c r="AH128" s="91">
        <v>0</v>
      </c>
      <c r="AI128" s="91">
        <v>0</v>
      </c>
    </row>
    <row r="129" spans="1:35">
      <c r="A129" s="89" t="s">
        <v>75</v>
      </c>
      <c r="B129" s="89" t="s">
        <v>301</v>
      </c>
      <c r="C129" s="91">
        <v>0</v>
      </c>
      <c r="D129" s="91">
        <v>0</v>
      </c>
      <c r="E129" s="91">
        <v>0</v>
      </c>
      <c r="F129" s="91">
        <v>0</v>
      </c>
      <c r="G129" s="91">
        <v>0</v>
      </c>
      <c r="H129" s="91">
        <v>0</v>
      </c>
      <c r="I129" s="91">
        <v>0</v>
      </c>
      <c r="J129" s="91">
        <v>0</v>
      </c>
      <c r="K129" s="91">
        <v>0</v>
      </c>
      <c r="L129" s="91">
        <v>0</v>
      </c>
      <c r="M129" s="91">
        <v>0</v>
      </c>
      <c r="N129" s="91">
        <v>0</v>
      </c>
      <c r="O129" s="91">
        <v>0</v>
      </c>
      <c r="P129" s="91">
        <v>0</v>
      </c>
      <c r="Q129" s="91">
        <v>0</v>
      </c>
      <c r="R129" s="91">
        <v>0</v>
      </c>
      <c r="S129" s="91">
        <v>0</v>
      </c>
      <c r="T129" s="91">
        <v>0</v>
      </c>
      <c r="U129" s="91">
        <v>0</v>
      </c>
      <c r="V129" s="91">
        <v>0</v>
      </c>
      <c r="W129" s="91">
        <v>0</v>
      </c>
      <c r="X129" s="91">
        <v>0</v>
      </c>
      <c r="Y129" s="91">
        <v>0</v>
      </c>
      <c r="Z129" s="91">
        <v>0</v>
      </c>
      <c r="AA129" s="91">
        <v>0</v>
      </c>
      <c r="AB129" s="91">
        <v>0</v>
      </c>
      <c r="AC129" s="91">
        <v>0</v>
      </c>
      <c r="AD129" s="91">
        <v>0</v>
      </c>
      <c r="AE129" s="91">
        <v>0</v>
      </c>
      <c r="AF129" s="91">
        <v>0</v>
      </c>
      <c r="AG129" s="91">
        <v>0</v>
      </c>
      <c r="AH129" s="91">
        <v>0</v>
      </c>
      <c r="AI129" s="91">
        <v>0</v>
      </c>
    </row>
    <row r="130" spans="1:35">
      <c r="A130" s="89" t="s">
        <v>75</v>
      </c>
      <c r="B130" s="89" t="s">
        <v>302</v>
      </c>
      <c r="C130" s="91">
        <v>0</v>
      </c>
      <c r="D130" s="91">
        <v>0</v>
      </c>
      <c r="E130" s="91">
        <v>0</v>
      </c>
      <c r="F130" s="91">
        <v>0</v>
      </c>
      <c r="G130" s="91">
        <v>0</v>
      </c>
      <c r="H130" s="91">
        <v>0</v>
      </c>
      <c r="I130" s="91">
        <v>0</v>
      </c>
      <c r="J130" s="91">
        <v>0</v>
      </c>
      <c r="K130" s="91">
        <v>0</v>
      </c>
      <c r="L130" s="91">
        <v>0</v>
      </c>
      <c r="M130" s="91">
        <v>0</v>
      </c>
      <c r="N130" s="91">
        <v>0</v>
      </c>
      <c r="O130" s="91">
        <v>0</v>
      </c>
      <c r="P130" s="91">
        <v>0</v>
      </c>
      <c r="Q130" s="91">
        <v>0</v>
      </c>
      <c r="R130" s="91">
        <v>0</v>
      </c>
      <c r="S130" s="91">
        <v>0</v>
      </c>
      <c r="T130" s="91">
        <v>0</v>
      </c>
      <c r="U130" s="91">
        <v>0</v>
      </c>
      <c r="V130" s="91">
        <v>0</v>
      </c>
      <c r="W130" s="91">
        <v>0</v>
      </c>
      <c r="X130" s="91">
        <v>0</v>
      </c>
      <c r="Y130" s="91">
        <v>0</v>
      </c>
      <c r="Z130" s="91">
        <v>0</v>
      </c>
      <c r="AA130" s="91">
        <v>0</v>
      </c>
      <c r="AB130" s="91">
        <v>0</v>
      </c>
      <c r="AC130" s="91">
        <v>0</v>
      </c>
      <c r="AD130" s="91">
        <v>0</v>
      </c>
      <c r="AE130" s="91">
        <v>0</v>
      </c>
      <c r="AF130" s="91">
        <v>0</v>
      </c>
      <c r="AG130" s="91">
        <v>0</v>
      </c>
      <c r="AH130" s="91">
        <v>0</v>
      </c>
      <c r="AI130" s="91">
        <v>0</v>
      </c>
    </row>
    <row r="131" spans="1:35">
      <c r="A131" s="89" t="s">
        <v>75</v>
      </c>
      <c r="B131" s="89" t="s">
        <v>303</v>
      </c>
      <c r="C131" s="91">
        <v>0</v>
      </c>
      <c r="D131" s="91">
        <v>0</v>
      </c>
      <c r="E131" s="91">
        <v>0</v>
      </c>
      <c r="F131" s="91">
        <v>0</v>
      </c>
      <c r="G131" s="91">
        <v>0</v>
      </c>
      <c r="H131" s="91">
        <v>0</v>
      </c>
      <c r="I131" s="91">
        <v>0</v>
      </c>
      <c r="J131" s="91">
        <v>0</v>
      </c>
      <c r="K131" s="91">
        <v>0</v>
      </c>
      <c r="L131" s="91">
        <v>0</v>
      </c>
      <c r="M131" s="91">
        <v>0</v>
      </c>
      <c r="N131" s="91">
        <v>0</v>
      </c>
      <c r="O131" s="91">
        <v>0</v>
      </c>
      <c r="P131" s="91">
        <v>0</v>
      </c>
      <c r="Q131" s="91">
        <v>0</v>
      </c>
      <c r="R131" s="91">
        <v>0</v>
      </c>
      <c r="S131" s="91">
        <v>0</v>
      </c>
      <c r="T131" s="91">
        <v>0</v>
      </c>
      <c r="U131" s="91">
        <v>0</v>
      </c>
      <c r="V131" s="91">
        <v>0</v>
      </c>
      <c r="W131" s="91">
        <v>0</v>
      </c>
      <c r="X131" s="91">
        <v>0</v>
      </c>
      <c r="Y131" s="91">
        <v>0</v>
      </c>
      <c r="Z131" s="91">
        <v>0</v>
      </c>
      <c r="AA131" s="91">
        <v>0</v>
      </c>
      <c r="AB131" s="91">
        <v>0</v>
      </c>
      <c r="AC131" s="91">
        <v>0</v>
      </c>
      <c r="AD131" s="91">
        <v>0</v>
      </c>
      <c r="AE131" s="91">
        <v>0</v>
      </c>
      <c r="AF131" s="91">
        <v>0</v>
      </c>
      <c r="AG131" s="91">
        <v>0</v>
      </c>
      <c r="AH131" s="91">
        <v>0</v>
      </c>
      <c r="AI131" s="91">
        <v>0</v>
      </c>
    </row>
    <row r="132" spans="1:35">
      <c r="A132" s="89" t="s">
        <v>75</v>
      </c>
      <c r="B132" s="89" t="s">
        <v>304</v>
      </c>
      <c r="C132" s="91">
        <v>0</v>
      </c>
      <c r="D132" s="91">
        <v>0</v>
      </c>
      <c r="E132" s="91">
        <v>0</v>
      </c>
      <c r="F132" s="91">
        <v>0</v>
      </c>
      <c r="G132" s="91">
        <v>0</v>
      </c>
      <c r="H132" s="91">
        <v>0</v>
      </c>
      <c r="I132" s="91">
        <v>0</v>
      </c>
      <c r="J132" s="91">
        <v>0</v>
      </c>
      <c r="K132" s="91">
        <v>0</v>
      </c>
      <c r="L132" s="91">
        <v>0</v>
      </c>
      <c r="M132" s="91">
        <v>0</v>
      </c>
      <c r="N132" s="91">
        <v>0</v>
      </c>
      <c r="O132" s="91">
        <v>0</v>
      </c>
      <c r="P132" s="91">
        <v>0</v>
      </c>
      <c r="Q132" s="91">
        <v>0</v>
      </c>
      <c r="R132" s="91">
        <v>0</v>
      </c>
      <c r="S132" s="91">
        <v>0</v>
      </c>
      <c r="T132" s="91">
        <v>0</v>
      </c>
      <c r="U132" s="91">
        <v>0</v>
      </c>
      <c r="V132" s="91">
        <v>0</v>
      </c>
      <c r="W132" s="91">
        <v>0</v>
      </c>
      <c r="X132" s="91">
        <v>0</v>
      </c>
      <c r="Y132" s="91">
        <v>0</v>
      </c>
      <c r="Z132" s="91">
        <v>0</v>
      </c>
      <c r="AA132" s="91">
        <v>0</v>
      </c>
      <c r="AB132" s="91">
        <v>0</v>
      </c>
      <c r="AC132" s="91">
        <v>0</v>
      </c>
      <c r="AD132" s="91">
        <v>0</v>
      </c>
      <c r="AE132" s="91">
        <v>0</v>
      </c>
      <c r="AF132" s="91">
        <v>0</v>
      </c>
      <c r="AG132" s="91">
        <v>0</v>
      </c>
      <c r="AH132" s="91">
        <v>0</v>
      </c>
      <c r="AI132" s="91">
        <v>0</v>
      </c>
    </row>
    <row r="133" spans="1:35">
      <c r="A133" s="89" t="s">
        <v>75</v>
      </c>
      <c r="B133" s="89" t="s">
        <v>305</v>
      </c>
      <c r="C133" s="91">
        <v>0</v>
      </c>
      <c r="D133" s="91">
        <v>0</v>
      </c>
      <c r="E133" s="91">
        <v>0</v>
      </c>
      <c r="F133" s="91">
        <v>0</v>
      </c>
      <c r="G133" s="91">
        <v>0</v>
      </c>
      <c r="H133" s="91">
        <v>0</v>
      </c>
      <c r="I133" s="91">
        <v>0</v>
      </c>
      <c r="J133" s="91">
        <v>0</v>
      </c>
      <c r="K133" s="91">
        <v>0</v>
      </c>
      <c r="L133" s="91">
        <v>0</v>
      </c>
      <c r="M133" s="91">
        <v>0</v>
      </c>
      <c r="N133" s="91">
        <v>0</v>
      </c>
      <c r="O133" s="91">
        <v>0</v>
      </c>
      <c r="P133" s="91">
        <v>0</v>
      </c>
      <c r="Q133" s="91">
        <v>0</v>
      </c>
      <c r="R133" s="91">
        <v>0</v>
      </c>
      <c r="S133" s="91">
        <v>0</v>
      </c>
      <c r="T133" s="91">
        <v>0</v>
      </c>
      <c r="U133" s="91">
        <v>0</v>
      </c>
      <c r="V133" s="91">
        <v>0</v>
      </c>
      <c r="W133" s="91">
        <v>0</v>
      </c>
      <c r="X133" s="91">
        <v>0</v>
      </c>
      <c r="Y133" s="91">
        <v>0</v>
      </c>
      <c r="Z133" s="91">
        <v>0</v>
      </c>
      <c r="AA133" s="91">
        <v>0</v>
      </c>
      <c r="AB133" s="91">
        <v>0</v>
      </c>
      <c r="AC133" s="91">
        <v>0</v>
      </c>
      <c r="AD133" s="91">
        <v>0</v>
      </c>
      <c r="AE133" s="91">
        <v>0</v>
      </c>
      <c r="AF133" s="91">
        <v>0</v>
      </c>
      <c r="AG133" s="91">
        <v>0</v>
      </c>
      <c r="AH133" s="91">
        <v>0</v>
      </c>
      <c r="AI133" s="91">
        <v>0</v>
      </c>
    </row>
    <row r="134" spans="1:35">
      <c r="A134" s="89" t="s">
        <v>75</v>
      </c>
      <c r="B134" s="89" t="s">
        <v>306</v>
      </c>
      <c r="C134" s="91">
        <v>0</v>
      </c>
      <c r="D134" s="91">
        <v>0</v>
      </c>
      <c r="E134" s="91">
        <v>0</v>
      </c>
      <c r="F134" s="91">
        <v>0</v>
      </c>
      <c r="G134" s="91">
        <v>0</v>
      </c>
      <c r="H134" s="91">
        <v>0</v>
      </c>
      <c r="I134" s="91">
        <v>0</v>
      </c>
      <c r="J134" s="91">
        <v>0</v>
      </c>
      <c r="K134" s="91">
        <v>0</v>
      </c>
      <c r="L134" s="91">
        <v>0</v>
      </c>
      <c r="M134" s="91">
        <v>0</v>
      </c>
      <c r="N134" s="91">
        <v>0</v>
      </c>
      <c r="O134" s="91">
        <v>0</v>
      </c>
      <c r="P134" s="91">
        <v>0</v>
      </c>
      <c r="Q134" s="91">
        <v>0</v>
      </c>
      <c r="R134" s="91">
        <v>0</v>
      </c>
      <c r="S134" s="91">
        <v>0</v>
      </c>
      <c r="T134" s="91">
        <v>0</v>
      </c>
      <c r="U134" s="91">
        <v>0</v>
      </c>
      <c r="V134" s="91">
        <v>0</v>
      </c>
      <c r="W134" s="91">
        <v>0</v>
      </c>
      <c r="X134" s="91">
        <v>0</v>
      </c>
      <c r="Y134" s="91">
        <v>0</v>
      </c>
      <c r="Z134" s="91">
        <v>0</v>
      </c>
      <c r="AA134" s="91">
        <v>0</v>
      </c>
      <c r="AB134" s="91">
        <v>0</v>
      </c>
      <c r="AC134" s="91">
        <v>0</v>
      </c>
      <c r="AD134" s="91">
        <v>0</v>
      </c>
      <c r="AE134" s="91">
        <v>0</v>
      </c>
      <c r="AF134" s="91">
        <v>0</v>
      </c>
      <c r="AG134" s="91">
        <v>0</v>
      </c>
      <c r="AH134" s="91">
        <v>0</v>
      </c>
      <c r="AI134" s="91">
        <v>0</v>
      </c>
    </row>
    <row r="135" spans="1:35">
      <c r="A135" s="89" t="s">
        <v>75</v>
      </c>
      <c r="B135" s="89" t="s">
        <v>307</v>
      </c>
      <c r="C135" s="91">
        <v>0</v>
      </c>
      <c r="D135" s="91">
        <v>0</v>
      </c>
      <c r="E135" s="91">
        <v>0</v>
      </c>
      <c r="F135" s="91">
        <v>0</v>
      </c>
      <c r="G135" s="91">
        <v>0</v>
      </c>
      <c r="H135" s="91">
        <v>0</v>
      </c>
      <c r="I135" s="91">
        <v>0</v>
      </c>
      <c r="J135" s="91">
        <v>0</v>
      </c>
      <c r="K135" s="91">
        <v>0</v>
      </c>
      <c r="L135" s="91">
        <v>0</v>
      </c>
      <c r="M135" s="91">
        <v>0</v>
      </c>
      <c r="N135" s="91">
        <v>0</v>
      </c>
      <c r="O135" s="91">
        <v>0</v>
      </c>
      <c r="P135" s="91">
        <v>0</v>
      </c>
      <c r="Q135" s="91">
        <v>0</v>
      </c>
      <c r="R135" s="91">
        <v>0</v>
      </c>
      <c r="S135" s="91">
        <v>0</v>
      </c>
      <c r="T135" s="91">
        <v>0</v>
      </c>
      <c r="U135" s="91">
        <v>0</v>
      </c>
      <c r="V135" s="91">
        <v>0</v>
      </c>
      <c r="W135" s="91">
        <v>0</v>
      </c>
      <c r="X135" s="91">
        <v>0</v>
      </c>
      <c r="Y135" s="91">
        <v>0</v>
      </c>
      <c r="Z135" s="91">
        <v>0</v>
      </c>
      <c r="AA135" s="91">
        <v>0</v>
      </c>
      <c r="AB135" s="91">
        <v>0</v>
      </c>
      <c r="AC135" s="91">
        <v>0</v>
      </c>
      <c r="AD135" s="91">
        <v>0</v>
      </c>
      <c r="AE135" s="91">
        <v>0</v>
      </c>
      <c r="AF135" s="91">
        <v>0</v>
      </c>
      <c r="AG135" s="91">
        <v>0</v>
      </c>
      <c r="AH135" s="91">
        <v>0</v>
      </c>
      <c r="AI135" s="91">
        <v>0</v>
      </c>
    </row>
    <row r="136" spans="1:35">
      <c r="A136" s="89" t="s">
        <v>75</v>
      </c>
      <c r="B136" s="89" t="s">
        <v>308</v>
      </c>
      <c r="C136" s="91">
        <v>0</v>
      </c>
      <c r="D136" s="91">
        <v>0</v>
      </c>
      <c r="E136" s="91">
        <v>0</v>
      </c>
      <c r="F136" s="91">
        <v>0</v>
      </c>
      <c r="G136" s="91">
        <v>0</v>
      </c>
      <c r="H136" s="91">
        <v>0</v>
      </c>
      <c r="I136" s="91">
        <v>0</v>
      </c>
      <c r="J136" s="91">
        <v>0</v>
      </c>
      <c r="K136" s="91">
        <v>0</v>
      </c>
      <c r="L136" s="91">
        <v>0</v>
      </c>
      <c r="M136" s="91">
        <v>0</v>
      </c>
      <c r="N136" s="91">
        <v>0</v>
      </c>
      <c r="O136" s="91">
        <v>0</v>
      </c>
      <c r="P136" s="91">
        <v>0</v>
      </c>
      <c r="Q136" s="91">
        <v>0</v>
      </c>
      <c r="R136" s="91">
        <v>0</v>
      </c>
      <c r="S136" s="91">
        <v>0</v>
      </c>
      <c r="T136" s="91">
        <v>0</v>
      </c>
      <c r="U136" s="91">
        <v>0</v>
      </c>
      <c r="V136" s="91">
        <v>0</v>
      </c>
      <c r="W136" s="91">
        <v>0</v>
      </c>
      <c r="X136" s="91">
        <v>0</v>
      </c>
      <c r="Y136" s="91">
        <v>0</v>
      </c>
      <c r="Z136" s="91">
        <v>0</v>
      </c>
      <c r="AA136" s="91">
        <v>0</v>
      </c>
      <c r="AB136" s="91">
        <v>0</v>
      </c>
      <c r="AC136" s="91">
        <v>0</v>
      </c>
      <c r="AD136" s="91">
        <v>0</v>
      </c>
      <c r="AE136" s="91">
        <v>0</v>
      </c>
      <c r="AF136" s="91">
        <v>0</v>
      </c>
      <c r="AG136" s="91">
        <v>0</v>
      </c>
      <c r="AH136" s="91">
        <v>0</v>
      </c>
      <c r="AI136" s="91">
        <v>0</v>
      </c>
    </row>
    <row r="137" spans="1:35">
      <c r="A137" s="89" t="s">
        <v>75</v>
      </c>
      <c r="B137" s="89" t="s">
        <v>309</v>
      </c>
      <c r="C137" s="91">
        <v>0</v>
      </c>
      <c r="D137" s="91">
        <v>0</v>
      </c>
      <c r="E137" s="91">
        <v>0</v>
      </c>
      <c r="F137" s="91">
        <v>0</v>
      </c>
      <c r="G137" s="91">
        <v>0</v>
      </c>
      <c r="H137" s="91">
        <v>0</v>
      </c>
      <c r="I137" s="91">
        <v>0</v>
      </c>
      <c r="J137" s="91">
        <v>0</v>
      </c>
      <c r="K137" s="91">
        <v>0</v>
      </c>
      <c r="L137" s="91">
        <v>0</v>
      </c>
      <c r="M137" s="91">
        <v>0</v>
      </c>
      <c r="N137" s="91">
        <v>0</v>
      </c>
      <c r="O137" s="91">
        <v>0</v>
      </c>
      <c r="P137" s="91">
        <v>0</v>
      </c>
      <c r="Q137" s="91">
        <v>0</v>
      </c>
      <c r="R137" s="91">
        <v>0</v>
      </c>
      <c r="S137" s="91">
        <v>0</v>
      </c>
      <c r="T137" s="91">
        <v>0</v>
      </c>
      <c r="U137" s="91">
        <v>0</v>
      </c>
      <c r="V137" s="91">
        <v>0</v>
      </c>
      <c r="W137" s="91">
        <v>0</v>
      </c>
      <c r="X137" s="91">
        <v>0</v>
      </c>
      <c r="Y137" s="91">
        <v>0</v>
      </c>
      <c r="Z137" s="91">
        <v>0</v>
      </c>
      <c r="AA137" s="91">
        <v>0</v>
      </c>
      <c r="AB137" s="91">
        <v>0</v>
      </c>
      <c r="AC137" s="91">
        <v>0</v>
      </c>
      <c r="AD137" s="91">
        <v>0</v>
      </c>
      <c r="AE137" s="91">
        <v>0</v>
      </c>
      <c r="AF137" s="91">
        <v>0</v>
      </c>
      <c r="AG137" s="91">
        <v>0</v>
      </c>
      <c r="AH137" s="91">
        <v>0</v>
      </c>
      <c r="AI137" s="91">
        <v>0</v>
      </c>
    </row>
    <row r="138" spans="1:35">
      <c r="A138" s="89" t="s">
        <v>75</v>
      </c>
      <c r="B138" s="89" t="s">
        <v>310</v>
      </c>
      <c r="C138" s="91">
        <v>0</v>
      </c>
      <c r="D138" s="91">
        <v>0</v>
      </c>
      <c r="E138" s="91">
        <v>0</v>
      </c>
      <c r="F138" s="91">
        <v>0</v>
      </c>
      <c r="G138" s="91">
        <v>0</v>
      </c>
      <c r="H138" s="91">
        <v>0</v>
      </c>
      <c r="I138" s="91">
        <v>0</v>
      </c>
      <c r="J138" s="91">
        <v>0</v>
      </c>
      <c r="K138" s="91">
        <v>0</v>
      </c>
      <c r="L138" s="91">
        <v>0</v>
      </c>
      <c r="M138" s="91">
        <v>0</v>
      </c>
      <c r="N138" s="91">
        <v>0</v>
      </c>
      <c r="O138" s="91">
        <v>0</v>
      </c>
      <c r="P138" s="91">
        <v>0</v>
      </c>
      <c r="Q138" s="91">
        <v>0</v>
      </c>
      <c r="R138" s="91">
        <v>0</v>
      </c>
      <c r="S138" s="91">
        <v>0</v>
      </c>
      <c r="T138" s="91">
        <v>0</v>
      </c>
      <c r="U138" s="91">
        <v>0</v>
      </c>
      <c r="V138" s="91">
        <v>0</v>
      </c>
      <c r="W138" s="91">
        <v>0</v>
      </c>
      <c r="X138" s="91">
        <v>0</v>
      </c>
      <c r="Y138" s="91">
        <v>0</v>
      </c>
      <c r="Z138" s="91">
        <v>0</v>
      </c>
      <c r="AA138" s="91">
        <v>0</v>
      </c>
      <c r="AB138" s="91">
        <v>0</v>
      </c>
      <c r="AC138" s="91">
        <v>0</v>
      </c>
      <c r="AD138" s="91">
        <v>0</v>
      </c>
      <c r="AE138" s="91">
        <v>0</v>
      </c>
      <c r="AF138" s="91">
        <v>0</v>
      </c>
      <c r="AG138" s="91">
        <v>0</v>
      </c>
      <c r="AH138" s="91">
        <v>0</v>
      </c>
      <c r="AI138" s="91">
        <v>0</v>
      </c>
    </row>
    <row r="139" spans="1:35">
      <c r="A139" s="89" t="s">
        <v>75</v>
      </c>
      <c r="B139" s="89" t="s">
        <v>311</v>
      </c>
      <c r="C139" s="91">
        <v>0</v>
      </c>
      <c r="D139" s="91">
        <v>0</v>
      </c>
      <c r="E139" s="91">
        <v>0</v>
      </c>
      <c r="F139" s="91">
        <v>0</v>
      </c>
      <c r="G139" s="91">
        <v>0</v>
      </c>
      <c r="H139" s="91">
        <v>0</v>
      </c>
      <c r="I139" s="91">
        <v>0</v>
      </c>
      <c r="J139" s="91">
        <v>0</v>
      </c>
      <c r="K139" s="91">
        <v>0</v>
      </c>
      <c r="L139" s="91">
        <v>0</v>
      </c>
      <c r="M139" s="91">
        <v>0</v>
      </c>
      <c r="N139" s="91">
        <v>0</v>
      </c>
      <c r="O139" s="91">
        <v>0</v>
      </c>
      <c r="P139" s="91">
        <v>0</v>
      </c>
      <c r="Q139" s="91">
        <v>0</v>
      </c>
      <c r="R139" s="91">
        <v>0</v>
      </c>
      <c r="S139" s="91">
        <v>0</v>
      </c>
      <c r="T139" s="91">
        <v>0</v>
      </c>
      <c r="U139" s="91">
        <v>0</v>
      </c>
      <c r="V139" s="91">
        <v>0</v>
      </c>
      <c r="W139" s="91">
        <v>0</v>
      </c>
      <c r="X139" s="91">
        <v>0</v>
      </c>
      <c r="Y139" s="91">
        <v>0</v>
      </c>
      <c r="Z139" s="91">
        <v>0</v>
      </c>
      <c r="AA139" s="91">
        <v>0</v>
      </c>
      <c r="AB139" s="91">
        <v>0</v>
      </c>
      <c r="AC139" s="91">
        <v>0</v>
      </c>
      <c r="AD139" s="91">
        <v>0</v>
      </c>
      <c r="AE139" s="91">
        <v>0</v>
      </c>
      <c r="AF139" s="91">
        <v>0</v>
      </c>
      <c r="AG139" s="91">
        <v>0</v>
      </c>
      <c r="AH139" s="91">
        <v>0</v>
      </c>
      <c r="AI139" s="91">
        <v>0</v>
      </c>
    </row>
    <row r="140" spans="1:35">
      <c r="A140" s="89" t="s">
        <v>75</v>
      </c>
      <c r="B140" s="89" t="s">
        <v>312</v>
      </c>
      <c r="C140" s="91">
        <v>0</v>
      </c>
      <c r="D140" s="91">
        <v>0</v>
      </c>
      <c r="E140" s="91">
        <v>0</v>
      </c>
      <c r="F140" s="91">
        <v>0</v>
      </c>
      <c r="G140" s="91">
        <v>0</v>
      </c>
      <c r="H140" s="91">
        <v>0</v>
      </c>
      <c r="I140" s="91">
        <v>0</v>
      </c>
      <c r="J140" s="91">
        <v>0</v>
      </c>
      <c r="K140" s="91">
        <v>0</v>
      </c>
      <c r="L140" s="91">
        <v>0</v>
      </c>
      <c r="M140" s="91">
        <v>0</v>
      </c>
      <c r="N140" s="91">
        <v>0</v>
      </c>
      <c r="O140" s="91">
        <v>0</v>
      </c>
      <c r="P140" s="91">
        <v>0</v>
      </c>
      <c r="Q140" s="91">
        <v>0</v>
      </c>
      <c r="R140" s="91">
        <v>0</v>
      </c>
      <c r="S140" s="91">
        <v>0</v>
      </c>
      <c r="T140" s="91">
        <v>0</v>
      </c>
      <c r="U140" s="91">
        <v>0</v>
      </c>
      <c r="V140" s="91">
        <v>0</v>
      </c>
      <c r="W140" s="91">
        <v>0</v>
      </c>
      <c r="X140" s="91">
        <v>0</v>
      </c>
      <c r="Y140" s="91">
        <v>0</v>
      </c>
      <c r="Z140" s="91">
        <v>0</v>
      </c>
      <c r="AA140" s="91">
        <v>0</v>
      </c>
      <c r="AB140" s="91">
        <v>0</v>
      </c>
      <c r="AC140" s="91">
        <v>0</v>
      </c>
      <c r="AD140" s="91">
        <v>0</v>
      </c>
      <c r="AE140" s="91">
        <v>0</v>
      </c>
      <c r="AF140" s="91">
        <v>0</v>
      </c>
      <c r="AG140" s="91">
        <v>0</v>
      </c>
      <c r="AH140" s="91">
        <v>0</v>
      </c>
      <c r="AI140" s="91">
        <v>26</v>
      </c>
    </row>
    <row r="141" spans="1:35">
      <c r="A141" s="89" t="s">
        <v>75</v>
      </c>
      <c r="B141" s="89" t="s">
        <v>313</v>
      </c>
      <c r="C141" s="91">
        <v>0</v>
      </c>
      <c r="D141" s="91">
        <v>0</v>
      </c>
      <c r="E141" s="91">
        <v>0</v>
      </c>
      <c r="F141" s="91">
        <v>0</v>
      </c>
      <c r="G141" s="91">
        <v>0</v>
      </c>
      <c r="H141" s="91">
        <v>0</v>
      </c>
      <c r="I141" s="91">
        <v>0</v>
      </c>
      <c r="J141" s="91">
        <v>0</v>
      </c>
      <c r="K141" s="91">
        <v>0</v>
      </c>
      <c r="L141" s="91">
        <v>0</v>
      </c>
      <c r="M141" s="91">
        <v>0</v>
      </c>
      <c r="N141" s="91">
        <v>0</v>
      </c>
      <c r="O141" s="91">
        <v>0</v>
      </c>
      <c r="P141" s="91">
        <v>0</v>
      </c>
      <c r="Q141" s="91">
        <v>0</v>
      </c>
      <c r="R141" s="91">
        <v>0</v>
      </c>
      <c r="S141" s="91">
        <v>0</v>
      </c>
      <c r="T141" s="91">
        <v>0</v>
      </c>
      <c r="U141" s="91">
        <v>0</v>
      </c>
      <c r="V141" s="91">
        <v>0</v>
      </c>
      <c r="W141" s="91">
        <v>0</v>
      </c>
      <c r="X141" s="91">
        <v>0</v>
      </c>
      <c r="Y141" s="91">
        <v>0</v>
      </c>
      <c r="Z141" s="91">
        <v>0</v>
      </c>
      <c r="AA141" s="91">
        <v>0</v>
      </c>
      <c r="AB141" s="91">
        <v>0</v>
      </c>
      <c r="AC141" s="91">
        <v>0</v>
      </c>
      <c r="AD141" s="91">
        <v>0</v>
      </c>
      <c r="AE141" s="91">
        <v>0</v>
      </c>
      <c r="AF141" s="91">
        <v>0</v>
      </c>
      <c r="AG141" s="91">
        <v>0</v>
      </c>
      <c r="AH141" s="91">
        <v>0</v>
      </c>
      <c r="AI141" s="91">
        <v>0</v>
      </c>
    </row>
    <row r="142" spans="1:35">
      <c r="A142" s="89" t="s">
        <v>75</v>
      </c>
      <c r="B142" s="89" t="s">
        <v>125</v>
      </c>
      <c r="C142" s="91">
        <v>0</v>
      </c>
      <c r="D142" s="91">
        <v>0</v>
      </c>
      <c r="E142" s="91">
        <v>0</v>
      </c>
      <c r="F142" s="91">
        <v>0</v>
      </c>
      <c r="G142" s="91">
        <v>0</v>
      </c>
      <c r="H142" s="91">
        <v>0</v>
      </c>
      <c r="I142" s="91">
        <v>0</v>
      </c>
      <c r="J142" s="91">
        <v>0</v>
      </c>
      <c r="K142" s="91">
        <v>0</v>
      </c>
      <c r="L142" s="91">
        <v>0</v>
      </c>
      <c r="M142" s="91">
        <v>0</v>
      </c>
      <c r="N142" s="91">
        <v>0</v>
      </c>
      <c r="O142" s="91">
        <v>0</v>
      </c>
      <c r="P142" s="91">
        <v>0</v>
      </c>
      <c r="Q142" s="91">
        <v>0</v>
      </c>
      <c r="R142" s="91">
        <v>0</v>
      </c>
      <c r="S142" s="91">
        <v>0</v>
      </c>
      <c r="T142" s="91">
        <v>0</v>
      </c>
      <c r="U142" s="91">
        <v>0</v>
      </c>
      <c r="V142" s="91">
        <v>0</v>
      </c>
      <c r="W142" s="91">
        <v>0</v>
      </c>
      <c r="X142" s="91">
        <v>0</v>
      </c>
      <c r="Y142" s="91">
        <v>0</v>
      </c>
      <c r="Z142" s="91">
        <v>0</v>
      </c>
      <c r="AA142" s="91">
        <v>0</v>
      </c>
      <c r="AB142" s="91">
        <v>0</v>
      </c>
      <c r="AC142" s="91">
        <v>0</v>
      </c>
      <c r="AD142" s="91">
        <v>0</v>
      </c>
      <c r="AE142" s="91">
        <v>0</v>
      </c>
      <c r="AF142" s="91">
        <v>0</v>
      </c>
      <c r="AG142" s="91">
        <v>0</v>
      </c>
      <c r="AH142" s="91">
        <v>0</v>
      </c>
      <c r="AI142" s="91">
        <v>0</v>
      </c>
    </row>
    <row r="143" spans="1:35">
      <c r="A143" s="89" t="s">
        <v>75</v>
      </c>
      <c r="B143" s="89" t="s">
        <v>124</v>
      </c>
      <c r="C143" s="91">
        <v>0</v>
      </c>
      <c r="D143" s="91">
        <v>0</v>
      </c>
      <c r="E143" s="91">
        <v>0</v>
      </c>
      <c r="F143" s="91">
        <v>0</v>
      </c>
      <c r="G143" s="91">
        <v>0</v>
      </c>
      <c r="H143" s="91">
        <v>0</v>
      </c>
      <c r="I143" s="91">
        <v>0</v>
      </c>
      <c r="J143" s="91">
        <v>0</v>
      </c>
      <c r="K143" s="91">
        <v>0</v>
      </c>
      <c r="L143" s="91">
        <v>0</v>
      </c>
      <c r="M143" s="91">
        <v>0</v>
      </c>
      <c r="N143" s="91">
        <v>0</v>
      </c>
      <c r="O143" s="91">
        <v>0</v>
      </c>
      <c r="P143" s="91">
        <v>0</v>
      </c>
      <c r="Q143" s="91">
        <v>0</v>
      </c>
      <c r="R143" s="91">
        <v>0</v>
      </c>
      <c r="S143" s="91">
        <v>0</v>
      </c>
      <c r="T143" s="91">
        <v>0</v>
      </c>
      <c r="U143" s="91">
        <v>0</v>
      </c>
      <c r="V143" s="91">
        <v>0</v>
      </c>
      <c r="W143" s="91">
        <v>0</v>
      </c>
      <c r="X143" s="91">
        <v>0</v>
      </c>
      <c r="Y143" s="91">
        <v>0</v>
      </c>
      <c r="Z143" s="91">
        <v>0</v>
      </c>
      <c r="AA143" s="91">
        <v>0</v>
      </c>
      <c r="AB143" s="91">
        <v>0</v>
      </c>
      <c r="AC143" s="91">
        <v>0</v>
      </c>
      <c r="AD143" s="91">
        <v>0</v>
      </c>
      <c r="AE143" s="91">
        <v>0</v>
      </c>
      <c r="AF143" s="91">
        <v>0</v>
      </c>
      <c r="AG143" s="91">
        <v>0</v>
      </c>
      <c r="AH143" s="91">
        <v>0</v>
      </c>
      <c r="AI143" s="91">
        <v>0</v>
      </c>
    </row>
    <row r="144" spans="1:35">
      <c r="A144" s="89" t="s">
        <v>75</v>
      </c>
      <c r="B144" s="89" t="s">
        <v>126</v>
      </c>
      <c r="C144" s="91">
        <v>0</v>
      </c>
      <c r="D144" s="91">
        <v>0</v>
      </c>
      <c r="E144" s="91">
        <v>0</v>
      </c>
      <c r="F144" s="91">
        <v>0</v>
      </c>
      <c r="G144" s="91">
        <v>0</v>
      </c>
      <c r="H144" s="91">
        <v>0</v>
      </c>
      <c r="I144" s="91">
        <v>0</v>
      </c>
      <c r="J144" s="91">
        <v>0</v>
      </c>
      <c r="K144" s="91">
        <v>0</v>
      </c>
      <c r="L144" s="91">
        <v>0</v>
      </c>
      <c r="M144" s="91">
        <v>0</v>
      </c>
      <c r="N144" s="91">
        <v>0</v>
      </c>
      <c r="O144" s="91">
        <v>0</v>
      </c>
      <c r="P144" s="91">
        <v>0</v>
      </c>
      <c r="Q144" s="91">
        <v>0</v>
      </c>
      <c r="R144" s="91">
        <v>0</v>
      </c>
      <c r="S144" s="91">
        <v>0</v>
      </c>
      <c r="T144" s="91">
        <v>0</v>
      </c>
      <c r="U144" s="91">
        <v>0</v>
      </c>
      <c r="V144" s="91">
        <v>0</v>
      </c>
      <c r="W144" s="91">
        <v>0</v>
      </c>
      <c r="X144" s="91">
        <v>0</v>
      </c>
      <c r="Y144" s="91">
        <v>0</v>
      </c>
      <c r="Z144" s="91">
        <v>0</v>
      </c>
      <c r="AA144" s="91">
        <v>0</v>
      </c>
      <c r="AB144" s="91">
        <v>0</v>
      </c>
      <c r="AC144" s="91">
        <v>0</v>
      </c>
      <c r="AD144" s="91">
        <v>0</v>
      </c>
      <c r="AE144" s="91">
        <v>0</v>
      </c>
      <c r="AF144" s="91">
        <v>0</v>
      </c>
      <c r="AG144" s="91">
        <v>0</v>
      </c>
      <c r="AH144" s="91">
        <v>0</v>
      </c>
      <c r="AI144" s="91">
        <v>0</v>
      </c>
    </row>
    <row r="145" spans="1:35">
      <c r="A145" s="89" t="s">
        <v>75</v>
      </c>
      <c r="B145" s="89" t="s">
        <v>314</v>
      </c>
      <c r="C145" s="91">
        <v>0</v>
      </c>
      <c r="D145" s="91">
        <v>0</v>
      </c>
      <c r="E145" s="91">
        <v>0</v>
      </c>
      <c r="F145" s="91">
        <v>0</v>
      </c>
      <c r="G145" s="91">
        <v>0</v>
      </c>
      <c r="H145" s="91">
        <v>0</v>
      </c>
      <c r="I145" s="91">
        <v>0</v>
      </c>
      <c r="J145" s="91">
        <v>0</v>
      </c>
      <c r="K145" s="91">
        <v>0</v>
      </c>
      <c r="L145" s="91">
        <v>0</v>
      </c>
      <c r="M145" s="91">
        <v>25</v>
      </c>
      <c r="N145" s="91">
        <v>25</v>
      </c>
      <c r="O145" s="91">
        <v>25</v>
      </c>
      <c r="P145" s="91">
        <v>18</v>
      </c>
      <c r="Q145" s="91">
        <v>16</v>
      </c>
      <c r="R145" s="91">
        <v>14</v>
      </c>
      <c r="S145" s="91">
        <v>9</v>
      </c>
      <c r="T145" s="91">
        <v>9</v>
      </c>
      <c r="U145" s="91">
        <v>9</v>
      </c>
      <c r="V145" s="91">
        <v>6</v>
      </c>
      <c r="W145" s="91">
        <v>6</v>
      </c>
      <c r="X145" s="91">
        <v>4</v>
      </c>
      <c r="Y145" s="91">
        <v>4</v>
      </c>
      <c r="Z145" s="91">
        <v>2</v>
      </c>
      <c r="AA145" s="91">
        <v>2</v>
      </c>
      <c r="AB145" s="91">
        <v>2</v>
      </c>
      <c r="AC145" s="91">
        <v>2</v>
      </c>
      <c r="AD145" s="91">
        <v>2</v>
      </c>
      <c r="AE145" s="91">
        <v>2</v>
      </c>
      <c r="AF145" s="91">
        <v>2</v>
      </c>
      <c r="AG145" s="91">
        <v>2</v>
      </c>
      <c r="AH145" s="91">
        <v>2</v>
      </c>
      <c r="AI145" s="91">
        <v>2</v>
      </c>
    </row>
    <row r="146" spans="1:35">
      <c r="A146" s="89" t="s">
        <v>75</v>
      </c>
      <c r="B146" s="89" t="s">
        <v>315</v>
      </c>
      <c r="C146" s="91">
        <v>0</v>
      </c>
      <c r="D146" s="91">
        <v>0</v>
      </c>
      <c r="E146" s="91">
        <v>0</v>
      </c>
      <c r="F146" s="91">
        <v>0</v>
      </c>
      <c r="G146" s="91">
        <v>0</v>
      </c>
      <c r="H146" s="91">
        <v>0</v>
      </c>
      <c r="I146" s="91">
        <v>0</v>
      </c>
      <c r="J146" s="91">
        <v>0</v>
      </c>
      <c r="K146" s="91">
        <v>0</v>
      </c>
      <c r="L146" s="91">
        <v>0</v>
      </c>
      <c r="M146" s="91">
        <v>0</v>
      </c>
      <c r="N146" s="91">
        <v>4</v>
      </c>
      <c r="O146" s="91">
        <v>4</v>
      </c>
      <c r="P146" s="91">
        <v>3</v>
      </c>
      <c r="Q146" s="91">
        <v>3</v>
      </c>
      <c r="R146" s="91">
        <v>3</v>
      </c>
      <c r="S146" s="91">
        <v>3</v>
      </c>
      <c r="T146" s="91">
        <v>3</v>
      </c>
      <c r="U146" s="91">
        <v>3</v>
      </c>
      <c r="V146" s="91">
        <v>3</v>
      </c>
      <c r="W146" s="91">
        <v>3</v>
      </c>
      <c r="X146" s="91">
        <v>3</v>
      </c>
      <c r="Y146" s="91">
        <v>3</v>
      </c>
      <c r="Z146" s="91">
        <v>2</v>
      </c>
      <c r="AA146" s="91">
        <v>2</v>
      </c>
      <c r="AB146" s="91">
        <v>2</v>
      </c>
      <c r="AC146" s="91">
        <v>2</v>
      </c>
      <c r="AD146" s="91">
        <v>2</v>
      </c>
      <c r="AE146" s="91">
        <v>2</v>
      </c>
      <c r="AF146" s="91">
        <v>2</v>
      </c>
      <c r="AG146" s="91">
        <v>2</v>
      </c>
      <c r="AH146" s="91">
        <v>2</v>
      </c>
      <c r="AI146" s="91">
        <v>2</v>
      </c>
    </row>
    <row r="147" spans="1:35">
      <c r="A147" s="89" t="s">
        <v>75</v>
      </c>
      <c r="B147" s="89" t="s">
        <v>316</v>
      </c>
      <c r="C147" s="91">
        <v>0</v>
      </c>
      <c r="D147" s="91">
        <v>0</v>
      </c>
      <c r="E147" s="91">
        <v>0</v>
      </c>
      <c r="F147" s="91">
        <v>0</v>
      </c>
      <c r="G147" s="91">
        <v>0</v>
      </c>
      <c r="H147" s="91">
        <v>0</v>
      </c>
      <c r="I147" s="91">
        <v>0</v>
      </c>
      <c r="J147" s="91">
        <v>0</v>
      </c>
      <c r="K147" s="91">
        <v>0</v>
      </c>
      <c r="L147" s="91">
        <v>0</v>
      </c>
      <c r="M147" s="91">
        <v>0</v>
      </c>
      <c r="N147" s="91">
        <v>0</v>
      </c>
      <c r="O147" s="91">
        <v>9</v>
      </c>
      <c r="P147" s="91">
        <v>5</v>
      </c>
      <c r="Q147" s="91">
        <v>5</v>
      </c>
      <c r="R147" s="91">
        <v>2</v>
      </c>
      <c r="S147" s="91">
        <v>2</v>
      </c>
      <c r="T147" s="91">
        <v>2</v>
      </c>
      <c r="U147" s="91">
        <v>2</v>
      </c>
      <c r="V147" s="91">
        <v>2</v>
      </c>
      <c r="W147" s="91">
        <v>2</v>
      </c>
      <c r="X147" s="91">
        <v>2</v>
      </c>
      <c r="Y147" s="91">
        <v>2</v>
      </c>
      <c r="Z147" s="91">
        <v>2</v>
      </c>
      <c r="AA147" s="91">
        <v>2</v>
      </c>
      <c r="AB147" s="91">
        <v>2</v>
      </c>
      <c r="AC147" s="91">
        <v>2</v>
      </c>
      <c r="AD147" s="91">
        <v>2</v>
      </c>
      <c r="AE147" s="91">
        <v>2</v>
      </c>
      <c r="AF147" s="91">
        <v>2</v>
      </c>
      <c r="AG147" s="91">
        <v>2</v>
      </c>
      <c r="AH147" s="91">
        <v>2</v>
      </c>
      <c r="AI147" s="91">
        <v>3</v>
      </c>
    </row>
    <row r="148" spans="1:35">
      <c r="A148" s="89" t="s">
        <v>75</v>
      </c>
      <c r="B148" s="89" t="s">
        <v>317</v>
      </c>
      <c r="C148" s="91">
        <v>0</v>
      </c>
      <c r="D148" s="91">
        <v>0</v>
      </c>
      <c r="E148" s="91">
        <v>0</v>
      </c>
      <c r="F148" s="91">
        <v>0</v>
      </c>
      <c r="G148" s="91">
        <v>0</v>
      </c>
      <c r="H148" s="91">
        <v>0</v>
      </c>
      <c r="I148" s="91">
        <v>0</v>
      </c>
      <c r="J148" s="91">
        <v>0</v>
      </c>
      <c r="K148" s="91">
        <v>0</v>
      </c>
      <c r="L148" s="91">
        <v>0</v>
      </c>
      <c r="M148" s="91">
        <v>0</v>
      </c>
      <c r="N148" s="91">
        <v>0</v>
      </c>
      <c r="O148" s="91">
        <v>0</v>
      </c>
      <c r="P148" s="91">
        <v>274</v>
      </c>
      <c r="Q148" s="91">
        <v>202</v>
      </c>
      <c r="R148" s="91">
        <v>167</v>
      </c>
      <c r="S148" s="91">
        <v>137</v>
      </c>
      <c r="T148" s="91">
        <v>136</v>
      </c>
      <c r="U148" s="91">
        <v>136</v>
      </c>
      <c r="V148" s="91">
        <v>117</v>
      </c>
      <c r="W148" s="91">
        <v>102</v>
      </c>
      <c r="X148" s="91">
        <v>89</v>
      </c>
      <c r="Y148" s="91">
        <v>86</v>
      </c>
      <c r="Z148" s="91">
        <v>76</v>
      </c>
      <c r="AA148" s="91">
        <v>76</v>
      </c>
      <c r="AB148" s="91">
        <v>76</v>
      </c>
      <c r="AC148" s="91">
        <v>75</v>
      </c>
      <c r="AD148" s="91">
        <v>74</v>
      </c>
      <c r="AE148" s="91">
        <v>72</v>
      </c>
      <c r="AF148" s="91">
        <v>70</v>
      </c>
      <c r="AG148" s="91">
        <v>67</v>
      </c>
      <c r="AH148" s="91">
        <v>51</v>
      </c>
      <c r="AI148" s="91">
        <v>85</v>
      </c>
    </row>
    <row r="149" spans="1:35">
      <c r="A149" s="89" t="s">
        <v>75</v>
      </c>
      <c r="B149" s="89" t="s">
        <v>318</v>
      </c>
      <c r="C149" s="91">
        <v>0</v>
      </c>
      <c r="D149" s="91">
        <v>0</v>
      </c>
      <c r="E149" s="91">
        <v>0</v>
      </c>
      <c r="F149" s="91">
        <v>0</v>
      </c>
      <c r="G149" s="91">
        <v>0</v>
      </c>
      <c r="H149" s="91">
        <v>0</v>
      </c>
      <c r="I149" s="91">
        <v>0</v>
      </c>
      <c r="J149" s="91">
        <v>0</v>
      </c>
      <c r="K149" s="91">
        <v>0</v>
      </c>
      <c r="L149" s="91">
        <v>0</v>
      </c>
      <c r="M149" s="91">
        <v>0</v>
      </c>
      <c r="N149" s="91">
        <v>0</v>
      </c>
      <c r="O149" s="91">
        <v>0</v>
      </c>
      <c r="P149" s="91">
        <v>0</v>
      </c>
      <c r="Q149" s="91">
        <v>233</v>
      </c>
      <c r="R149" s="91">
        <v>163</v>
      </c>
      <c r="S149" s="91">
        <v>134</v>
      </c>
      <c r="T149" s="91">
        <v>133</v>
      </c>
      <c r="U149" s="91">
        <v>132</v>
      </c>
      <c r="V149" s="91">
        <v>117</v>
      </c>
      <c r="W149" s="91">
        <v>102</v>
      </c>
      <c r="X149" s="91">
        <v>84</v>
      </c>
      <c r="Y149" s="91">
        <v>80</v>
      </c>
      <c r="Z149" s="91">
        <v>75</v>
      </c>
      <c r="AA149" s="91">
        <v>75</v>
      </c>
      <c r="AB149" s="91">
        <v>75</v>
      </c>
      <c r="AC149" s="91">
        <v>74</v>
      </c>
      <c r="AD149" s="91">
        <v>74</v>
      </c>
      <c r="AE149" s="91">
        <v>72</v>
      </c>
      <c r="AF149" s="91">
        <v>71</v>
      </c>
      <c r="AG149" s="91">
        <v>69</v>
      </c>
      <c r="AH149" s="91">
        <v>57</v>
      </c>
      <c r="AI149" s="91">
        <v>74</v>
      </c>
    </row>
    <row r="150" spans="1:35">
      <c r="A150" s="89" t="s">
        <v>75</v>
      </c>
      <c r="B150" s="89" t="s">
        <v>319</v>
      </c>
      <c r="C150" s="91">
        <v>0</v>
      </c>
      <c r="D150" s="91">
        <v>0</v>
      </c>
      <c r="E150" s="91">
        <v>0</v>
      </c>
      <c r="F150" s="91">
        <v>0</v>
      </c>
      <c r="G150" s="91">
        <v>0</v>
      </c>
      <c r="H150" s="91">
        <v>0</v>
      </c>
      <c r="I150" s="91">
        <v>0</v>
      </c>
      <c r="J150" s="91">
        <v>0</v>
      </c>
      <c r="K150" s="91">
        <v>0</v>
      </c>
      <c r="L150" s="91">
        <v>0</v>
      </c>
      <c r="M150" s="91">
        <v>0</v>
      </c>
      <c r="N150" s="91">
        <v>0</v>
      </c>
      <c r="O150" s="91">
        <v>0</v>
      </c>
      <c r="P150" s="91">
        <v>0</v>
      </c>
      <c r="Q150" s="91">
        <v>0</v>
      </c>
      <c r="R150" s="91">
        <v>215</v>
      </c>
      <c r="S150" s="91">
        <v>156</v>
      </c>
      <c r="T150" s="91">
        <v>150</v>
      </c>
      <c r="U150" s="91">
        <v>149</v>
      </c>
      <c r="V150" s="91">
        <v>125</v>
      </c>
      <c r="W150" s="91">
        <v>109</v>
      </c>
      <c r="X150" s="91">
        <v>100</v>
      </c>
      <c r="Y150" s="91">
        <v>89</v>
      </c>
      <c r="Z150" s="91">
        <v>83</v>
      </c>
      <c r="AA150" s="91">
        <v>83</v>
      </c>
      <c r="AB150" s="91">
        <v>78</v>
      </c>
      <c r="AC150" s="91">
        <v>78</v>
      </c>
      <c r="AD150" s="91">
        <v>78</v>
      </c>
      <c r="AE150" s="91">
        <v>78</v>
      </c>
      <c r="AF150" s="91">
        <v>75</v>
      </c>
      <c r="AG150" s="91">
        <v>74</v>
      </c>
      <c r="AH150" s="91">
        <v>67</v>
      </c>
      <c r="AI150" s="91">
        <v>82</v>
      </c>
    </row>
    <row r="151" spans="1:35">
      <c r="A151" s="89" t="s">
        <v>75</v>
      </c>
      <c r="B151" s="89" t="s">
        <v>320</v>
      </c>
      <c r="C151" s="91">
        <v>0</v>
      </c>
      <c r="D151" s="91">
        <v>0</v>
      </c>
      <c r="E151" s="91">
        <v>0</v>
      </c>
      <c r="F151" s="91">
        <v>0</v>
      </c>
      <c r="G151" s="91">
        <v>0</v>
      </c>
      <c r="H151" s="91">
        <v>0</v>
      </c>
      <c r="I151" s="91">
        <v>0</v>
      </c>
      <c r="J151" s="91">
        <v>0</v>
      </c>
      <c r="K151" s="91">
        <v>0</v>
      </c>
      <c r="L151" s="91">
        <v>0</v>
      </c>
      <c r="M151" s="91">
        <v>0</v>
      </c>
      <c r="N151" s="91">
        <v>0</v>
      </c>
      <c r="O151" s="91">
        <v>0</v>
      </c>
      <c r="P151" s="91">
        <v>0</v>
      </c>
      <c r="Q151" s="91">
        <v>0</v>
      </c>
      <c r="R151" s="91">
        <v>0</v>
      </c>
      <c r="S151" s="91">
        <v>182</v>
      </c>
      <c r="T151" s="91">
        <v>178</v>
      </c>
      <c r="U151" s="91">
        <v>175</v>
      </c>
      <c r="V151" s="91">
        <v>136</v>
      </c>
      <c r="W151" s="91">
        <v>121</v>
      </c>
      <c r="X151" s="91">
        <v>101</v>
      </c>
      <c r="Y151" s="91">
        <v>90</v>
      </c>
      <c r="Z151" s="91">
        <v>73</v>
      </c>
      <c r="AA151" s="91">
        <v>72</v>
      </c>
      <c r="AB151" s="91">
        <v>66</v>
      </c>
      <c r="AC151" s="91">
        <v>66</v>
      </c>
      <c r="AD151" s="91">
        <v>66</v>
      </c>
      <c r="AE151" s="91">
        <v>61</v>
      </c>
      <c r="AF151" s="91">
        <v>56</v>
      </c>
      <c r="AG151" s="91">
        <v>53</v>
      </c>
      <c r="AH151" s="91">
        <v>49</v>
      </c>
      <c r="AI151" s="91">
        <v>60</v>
      </c>
    </row>
    <row r="152" spans="1:35">
      <c r="A152" s="89" t="s">
        <v>75</v>
      </c>
      <c r="B152" s="89" t="s">
        <v>321</v>
      </c>
      <c r="C152" s="91">
        <v>0</v>
      </c>
      <c r="D152" s="91">
        <v>0</v>
      </c>
      <c r="E152" s="91">
        <v>0</v>
      </c>
      <c r="F152" s="91">
        <v>0</v>
      </c>
      <c r="G152" s="91">
        <v>0</v>
      </c>
      <c r="H152" s="91">
        <v>0</v>
      </c>
      <c r="I152" s="91">
        <v>0</v>
      </c>
      <c r="J152" s="91">
        <v>0</v>
      </c>
      <c r="K152" s="91">
        <v>0</v>
      </c>
      <c r="L152" s="91">
        <v>0</v>
      </c>
      <c r="M152" s="91">
        <v>0</v>
      </c>
      <c r="N152" s="91">
        <v>0</v>
      </c>
      <c r="O152" s="91">
        <v>0</v>
      </c>
      <c r="P152" s="91">
        <v>0</v>
      </c>
      <c r="Q152" s="91">
        <v>0</v>
      </c>
      <c r="R152" s="91">
        <v>0</v>
      </c>
      <c r="S152" s="91">
        <v>0</v>
      </c>
      <c r="T152" s="91">
        <v>8</v>
      </c>
      <c r="U152" s="91">
        <v>7</v>
      </c>
      <c r="V152" s="91">
        <v>6</v>
      </c>
      <c r="W152" s="91">
        <v>5</v>
      </c>
      <c r="X152" s="91">
        <v>4</v>
      </c>
      <c r="Y152" s="91">
        <v>3</v>
      </c>
      <c r="Z152" s="91">
        <v>3</v>
      </c>
      <c r="AA152" s="91">
        <v>3</v>
      </c>
      <c r="AB152" s="91">
        <v>3</v>
      </c>
      <c r="AC152" s="91">
        <v>3</v>
      </c>
      <c r="AD152" s="91">
        <v>3</v>
      </c>
      <c r="AE152" s="91">
        <v>3</v>
      </c>
      <c r="AF152" s="91">
        <v>2</v>
      </c>
      <c r="AG152" s="91">
        <v>2</v>
      </c>
      <c r="AH152" s="91">
        <v>2</v>
      </c>
      <c r="AI152" s="91">
        <v>2</v>
      </c>
    </row>
    <row r="153" spans="1:35">
      <c r="A153" s="89" t="s">
        <v>75</v>
      </c>
      <c r="B153" s="89" t="s">
        <v>322</v>
      </c>
      <c r="C153" s="91">
        <v>0</v>
      </c>
      <c r="D153" s="91">
        <v>0</v>
      </c>
      <c r="E153" s="91">
        <v>0</v>
      </c>
      <c r="F153" s="91">
        <v>0</v>
      </c>
      <c r="G153" s="91">
        <v>0</v>
      </c>
      <c r="H153" s="91">
        <v>0</v>
      </c>
      <c r="I153" s="91">
        <v>0</v>
      </c>
      <c r="J153" s="91">
        <v>0</v>
      </c>
      <c r="K153" s="91">
        <v>0</v>
      </c>
      <c r="L153" s="91">
        <v>0</v>
      </c>
      <c r="M153" s="91">
        <v>0</v>
      </c>
      <c r="N153" s="91">
        <v>0</v>
      </c>
      <c r="O153" s="91">
        <v>0</v>
      </c>
      <c r="P153" s="91">
        <v>0</v>
      </c>
      <c r="Q153" s="91">
        <v>0</v>
      </c>
      <c r="R153" s="91">
        <v>0</v>
      </c>
      <c r="S153" s="91">
        <v>0</v>
      </c>
      <c r="T153" s="91">
        <v>0</v>
      </c>
      <c r="U153" s="91">
        <v>5</v>
      </c>
      <c r="V153" s="91">
        <v>4</v>
      </c>
      <c r="W153" s="91">
        <v>4</v>
      </c>
      <c r="X153" s="91">
        <v>4</v>
      </c>
      <c r="Y153" s="91">
        <v>4</v>
      </c>
      <c r="Z153" s="91">
        <v>4</v>
      </c>
      <c r="AA153" s="91">
        <v>4</v>
      </c>
      <c r="AB153" s="91">
        <v>4</v>
      </c>
      <c r="AC153" s="91">
        <v>4</v>
      </c>
      <c r="AD153" s="91">
        <v>4</v>
      </c>
      <c r="AE153" s="91">
        <v>4</v>
      </c>
      <c r="AF153" s="91">
        <v>4</v>
      </c>
      <c r="AG153" s="91">
        <v>4</v>
      </c>
      <c r="AH153" s="91">
        <v>4</v>
      </c>
      <c r="AI153" s="91">
        <v>4</v>
      </c>
    </row>
    <row r="154" spans="1:35">
      <c r="A154" s="89" t="s">
        <v>75</v>
      </c>
      <c r="B154" s="89" t="s">
        <v>323</v>
      </c>
      <c r="C154" s="91">
        <v>0</v>
      </c>
      <c r="D154" s="91">
        <v>0</v>
      </c>
      <c r="E154" s="91">
        <v>0</v>
      </c>
      <c r="F154" s="91">
        <v>0</v>
      </c>
      <c r="G154" s="91">
        <v>0</v>
      </c>
      <c r="H154" s="91">
        <v>0</v>
      </c>
      <c r="I154" s="91">
        <v>0</v>
      </c>
      <c r="J154" s="91">
        <v>0</v>
      </c>
      <c r="K154" s="91">
        <v>0</v>
      </c>
      <c r="L154" s="91">
        <v>0</v>
      </c>
      <c r="M154" s="91">
        <v>0</v>
      </c>
      <c r="N154" s="91">
        <v>0</v>
      </c>
      <c r="O154" s="91">
        <v>0</v>
      </c>
      <c r="P154" s="91">
        <v>0</v>
      </c>
      <c r="Q154" s="91">
        <v>0</v>
      </c>
      <c r="R154" s="91">
        <v>0</v>
      </c>
      <c r="S154" s="91">
        <v>0</v>
      </c>
      <c r="T154" s="91">
        <v>0</v>
      </c>
      <c r="U154" s="91">
        <v>0</v>
      </c>
      <c r="V154" s="91">
        <v>147</v>
      </c>
      <c r="W154" s="91">
        <v>102</v>
      </c>
      <c r="X154" s="91">
        <v>89</v>
      </c>
      <c r="Y154" s="91">
        <v>74</v>
      </c>
      <c r="Z154" s="91">
        <v>62</v>
      </c>
      <c r="AA154" s="91">
        <v>62</v>
      </c>
      <c r="AB154" s="91">
        <v>62</v>
      </c>
      <c r="AC154" s="91">
        <v>62</v>
      </c>
      <c r="AD154" s="91">
        <v>61</v>
      </c>
      <c r="AE154" s="91">
        <v>55</v>
      </c>
      <c r="AF154" s="91">
        <v>54</v>
      </c>
      <c r="AG154" s="91">
        <v>50</v>
      </c>
      <c r="AH154" s="91">
        <v>38</v>
      </c>
      <c r="AI154" s="91">
        <v>53</v>
      </c>
    </row>
    <row r="155" spans="1:35">
      <c r="A155" s="89" t="s">
        <v>75</v>
      </c>
      <c r="B155" s="89" t="s">
        <v>324</v>
      </c>
      <c r="C155" s="91">
        <v>0</v>
      </c>
      <c r="D155" s="91">
        <v>147</v>
      </c>
      <c r="E155" s="91">
        <v>111</v>
      </c>
      <c r="F155" s="91">
        <v>108</v>
      </c>
      <c r="G155" s="91">
        <v>108</v>
      </c>
      <c r="H155" s="91">
        <v>69</v>
      </c>
      <c r="I155" s="91">
        <v>54</v>
      </c>
      <c r="J155" s="91">
        <v>44</v>
      </c>
      <c r="K155" s="91">
        <v>36</v>
      </c>
      <c r="L155" s="91">
        <v>33</v>
      </c>
      <c r="M155" s="91">
        <v>33</v>
      </c>
      <c r="N155" s="91">
        <v>33</v>
      </c>
      <c r="O155" s="91">
        <v>33</v>
      </c>
      <c r="P155" s="91">
        <v>31</v>
      </c>
      <c r="Q155" s="91">
        <v>29</v>
      </c>
      <c r="R155" s="91">
        <v>26</v>
      </c>
      <c r="S155" s="91">
        <v>25</v>
      </c>
      <c r="T155" s="91">
        <v>25</v>
      </c>
      <c r="U155" s="91">
        <v>25</v>
      </c>
      <c r="V155" s="91">
        <v>25</v>
      </c>
      <c r="W155" s="91">
        <v>25</v>
      </c>
      <c r="X155" s="91">
        <v>24</v>
      </c>
      <c r="Y155" s="91">
        <v>23</v>
      </c>
      <c r="Z155" s="91">
        <v>21</v>
      </c>
      <c r="AA155" s="91">
        <v>21</v>
      </c>
      <c r="AB155" s="91">
        <v>21</v>
      </c>
      <c r="AC155" s="91">
        <v>20</v>
      </c>
      <c r="AD155" s="91">
        <v>20</v>
      </c>
      <c r="AE155" s="91">
        <v>19</v>
      </c>
      <c r="AF155" s="91">
        <v>17</v>
      </c>
      <c r="AG155" s="91">
        <v>16</v>
      </c>
      <c r="AH155" s="91">
        <v>15</v>
      </c>
      <c r="AI155" s="91">
        <v>22</v>
      </c>
    </row>
    <row r="156" spans="1:35">
      <c r="A156" s="89" t="s">
        <v>75</v>
      </c>
      <c r="B156" s="89" t="s">
        <v>325</v>
      </c>
      <c r="C156" s="91">
        <v>0</v>
      </c>
      <c r="D156" s="91">
        <v>0</v>
      </c>
      <c r="E156" s="91">
        <v>0</v>
      </c>
      <c r="F156" s="91">
        <v>0</v>
      </c>
      <c r="G156" s="91">
        <v>0</v>
      </c>
      <c r="H156" s="91">
        <v>0</v>
      </c>
      <c r="I156" s="91">
        <v>0</v>
      </c>
      <c r="J156" s="91">
        <v>0</v>
      </c>
      <c r="K156" s="91">
        <v>0</v>
      </c>
      <c r="L156" s="91">
        <v>0</v>
      </c>
      <c r="M156" s="91">
        <v>0</v>
      </c>
      <c r="N156" s="91">
        <v>0</v>
      </c>
      <c r="O156" s="91">
        <v>0</v>
      </c>
      <c r="P156" s="91">
        <v>0</v>
      </c>
      <c r="Q156" s="91">
        <v>0</v>
      </c>
      <c r="R156" s="91">
        <v>0</v>
      </c>
      <c r="S156" s="91">
        <v>0</v>
      </c>
      <c r="T156" s="91">
        <v>0</v>
      </c>
      <c r="U156" s="91">
        <v>0</v>
      </c>
      <c r="V156" s="91">
        <v>0</v>
      </c>
      <c r="W156" s="91">
        <v>87</v>
      </c>
      <c r="X156" s="91">
        <v>71</v>
      </c>
      <c r="Y156" s="91">
        <v>61</v>
      </c>
      <c r="Z156" s="91">
        <v>55</v>
      </c>
      <c r="AA156" s="91">
        <v>55</v>
      </c>
      <c r="AB156" s="91">
        <v>55</v>
      </c>
      <c r="AC156" s="91">
        <v>55</v>
      </c>
      <c r="AD156" s="91">
        <v>55</v>
      </c>
      <c r="AE156" s="91">
        <v>53</v>
      </c>
      <c r="AF156" s="91">
        <v>50</v>
      </c>
      <c r="AG156" s="91">
        <v>49</v>
      </c>
      <c r="AH156" s="91">
        <v>46</v>
      </c>
      <c r="AI156" s="91">
        <v>47</v>
      </c>
    </row>
    <row r="157" spans="1:35">
      <c r="A157" s="89" t="s">
        <v>75</v>
      </c>
      <c r="B157" s="89" t="s">
        <v>326</v>
      </c>
      <c r="C157" s="91">
        <v>0</v>
      </c>
      <c r="D157" s="91">
        <v>0</v>
      </c>
      <c r="E157" s="91">
        <v>0</v>
      </c>
      <c r="F157" s="91">
        <v>0</v>
      </c>
      <c r="G157" s="91">
        <v>0</v>
      </c>
      <c r="H157" s="91">
        <v>0</v>
      </c>
      <c r="I157" s="91">
        <v>0</v>
      </c>
      <c r="J157" s="91">
        <v>0</v>
      </c>
      <c r="K157" s="91">
        <v>0</v>
      </c>
      <c r="L157" s="91">
        <v>0</v>
      </c>
      <c r="M157" s="91">
        <v>0</v>
      </c>
      <c r="N157" s="91">
        <v>0</v>
      </c>
      <c r="O157" s="91">
        <v>0</v>
      </c>
      <c r="P157" s="91">
        <v>0</v>
      </c>
      <c r="Q157" s="91">
        <v>0</v>
      </c>
      <c r="R157" s="91">
        <v>0</v>
      </c>
      <c r="S157" s="91">
        <v>0</v>
      </c>
      <c r="T157" s="91">
        <v>0</v>
      </c>
      <c r="U157" s="91">
        <v>0</v>
      </c>
      <c r="V157" s="91">
        <v>0</v>
      </c>
      <c r="W157" s="91">
        <v>0</v>
      </c>
      <c r="X157" s="91">
        <v>44</v>
      </c>
      <c r="Y157" s="91">
        <v>40</v>
      </c>
      <c r="Z157" s="91">
        <v>39</v>
      </c>
      <c r="AA157" s="91">
        <v>38</v>
      </c>
      <c r="AB157" s="91">
        <v>38</v>
      </c>
      <c r="AC157" s="91">
        <v>37</v>
      </c>
      <c r="AD157" s="91">
        <v>36</v>
      </c>
      <c r="AE157" s="91">
        <v>35</v>
      </c>
      <c r="AF157" s="91">
        <v>33</v>
      </c>
      <c r="AG157" s="91">
        <v>32</v>
      </c>
      <c r="AH157" s="91">
        <v>31</v>
      </c>
      <c r="AI157" s="91">
        <v>33</v>
      </c>
    </row>
    <row r="158" spans="1:35">
      <c r="A158" s="89" t="s">
        <v>75</v>
      </c>
      <c r="B158" s="89" t="s">
        <v>327</v>
      </c>
      <c r="C158" s="91">
        <v>0</v>
      </c>
      <c r="D158" s="91">
        <v>0</v>
      </c>
      <c r="E158" s="91">
        <v>0</v>
      </c>
      <c r="F158" s="91">
        <v>0</v>
      </c>
      <c r="G158" s="91">
        <v>0</v>
      </c>
      <c r="H158" s="91">
        <v>0</v>
      </c>
      <c r="I158" s="91">
        <v>0</v>
      </c>
      <c r="J158" s="91">
        <v>0</v>
      </c>
      <c r="K158" s="91">
        <v>0</v>
      </c>
      <c r="L158" s="91">
        <v>0</v>
      </c>
      <c r="M158" s="91">
        <v>0</v>
      </c>
      <c r="N158" s="91">
        <v>0</v>
      </c>
      <c r="O158" s="91">
        <v>0</v>
      </c>
      <c r="P158" s="91">
        <v>0</v>
      </c>
      <c r="Q158" s="91">
        <v>0</v>
      </c>
      <c r="R158" s="91">
        <v>0</v>
      </c>
      <c r="S158" s="91">
        <v>0</v>
      </c>
      <c r="T158" s="91">
        <v>0</v>
      </c>
      <c r="U158" s="91">
        <v>0</v>
      </c>
      <c r="V158" s="91">
        <v>0</v>
      </c>
      <c r="W158" s="91">
        <v>0</v>
      </c>
      <c r="X158" s="91">
        <v>0</v>
      </c>
      <c r="Y158" s="91">
        <v>53</v>
      </c>
      <c r="Z158" s="91">
        <v>45</v>
      </c>
      <c r="AA158" s="91">
        <v>45</v>
      </c>
      <c r="AB158" s="91">
        <v>44</v>
      </c>
      <c r="AC158" s="91">
        <v>42</v>
      </c>
      <c r="AD158" s="91">
        <v>41</v>
      </c>
      <c r="AE158" s="91">
        <v>37</v>
      </c>
      <c r="AF158" s="91">
        <v>35</v>
      </c>
      <c r="AG158" s="91">
        <v>35</v>
      </c>
      <c r="AH158" s="91">
        <v>34</v>
      </c>
      <c r="AI158" s="91">
        <v>34</v>
      </c>
    </row>
    <row r="159" spans="1:35">
      <c r="A159" s="89" t="s">
        <v>75</v>
      </c>
      <c r="B159" s="89" t="s">
        <v>328</v>
      </c>
      <c r="C159" s="91">
        <v>0</v>
      </c>
      <c r="D159" s="91">
        <v>0</v>
      </c>
      <c r="E159" s="91">
        <v>0</v>
      </c>
      <c r="F159" s="91">
        <v>0</v>
      </c>
      <c r="G159" s="91">
        <v>0</v>
      </c>
      <c r="H159" s="91">
        <v>0</v>
      </c>
      <c r="I159" s="91">
        <v>0</v>
      </c>
      <c r="J159" s="91">
        <v>0</v>
      </c>
      <c r="K159" s="91">
        <v>0</v>
      </c>
      <c r="L159" s="91">
        <v>0</v>
      </c>
      <c r="M159" s="91">
        <v>0</v>
      </c>
      <c r="N159" s="91">
        <v>0</v>
      </c>
      <c r="O159" s="91">
        <v>0</v>
      </c>
      <c r="P159" s="91">
        <v>0</v>
      </c>
      <c r="Q159" s="91">
        <v>0</v>
      </c>
      <c r="R159" s="91">
        <v>0</v>
      </c>
      <c r="S159" s="91">
        <v>0</v>
      </c>
      <c r="T159" s="91">
        <v>0</v>
      </c>
      <c r="U159" s="91">
        <v>0</v>
      </c>
      <c r="V159" s="91">
        <v>0</v>
      </c>
      <c r="W159" s="91">
        <v>0</v>
      </c>
      <c r="X159" s="91">
        <v>0</v>
      </c>
      <c r="Y159" s="91">
        <v>0</v>
      </c>
      <c r="Z159" s="91">
        <v>52</v>
      </c>
      <c r="AA159" s="91">
        <v>52</v>
      </c>
      <c r="AB159" s="91">
        <v>52</v>
      </c>
      <c r="AC159" s="91">
        <v>51</v>
      </c>
      <c r="AD159" s="91">
        <v>51</v>
      </c>
      <c r="AE159" s="91">
        <v>35</v>
      </c>
      <c r="AF159" s="91">
        <v>33</v>
      </c>
      <c r="AG159" s="91">
        <v>33</v>
      </c>
      <c r="AH159" s="91">
        <v>33</v>
      </c>
      <c r="AI159" s="91">
        <v>33</v>
      </c>
    </row>
    <row r="160" spans="1:35">
      <c r="A160" s="89" t="s">
        <v>75</v>
      </c>
      <c r="B160" s="89" t="s">
        <v>329</v>
      </c>
      <c r="C160" s="91">
        <v>0</v>
      </c>
      <c r="D160" s="91">
        <v>0</v>
      </c>
      <c r="E160" s="91">
        <v>0</v>
      </c>
      <c r="F160" s="91">
        <v>0</v>
      </c>
      <c r="G160" s="91">
        <v>0</v>
      </c>
      <c r="H160" s="91">
        <v>0</v>
      </c>
      <c r="I160" s="91">
        <v>0</v>
      </c>
      <c r="J160" s="91">
        <v>0</v>
      </c>
      <c r="K160" s="91">
        <v>0</v>
      </c>
      <c r="L160" s="91">
        <v>0</v>
      </c>
      <c r="M160" s="91">
        <v>0</v>
      </c>
      <c r="N160" s="91">
        <v>0</v>
      </c>
      <c r="O160" s="91">
        <v>0</v>
      </c>
      <c r="P160" s="91">
        <v>0</v>
      </c>
      <c r="Q160" s="91">
        <v>0</v>
      </c>
      <c r="R160" s="91">
        <v>0</v>
      </c>
      <c r="S160" s="91">
        <v>0</v>
      </c>
      <c r="T160" s="91">
        <v>0</v>
      </c>
      <c r="U160" s="91">
        <v>0</v>
      </c>
      <c r="V160" s="91">
        <v>0</v>
      </c>
      <c r="W160" s="91">
        <v>0</v>
      </c>
      <c r="X160" s="91">
        <v>0</v>
      </c>
      <c r="Y160" s="91">
        <v>0</v>
      </c>
      <c r="Z160" s="91">
        <v>0</v>
      </c>
      <c r="AA160" s="91">
        <v>0</v>
      </c>
      <c r="AB160" s="91">
        <v>0</v>
      </c>
      <c r="AC160" s="91">
        <v>0</v>
      </c>
      <c r="AD160" s="91">
        <v>0</v>
      </c>
      <c r="AE160" s="91">
        <v>0</v>
      </c>
      <c r="AF160" s="91">
        <v>0</v>
      </c>
      <c r="AG160" s="91">
        <v>0</v>
      </c>
      <c r="AH160" s="91">
        <v>0</v>
      </c>
      <c r="AI160" s="91">
        <v>0</v>
      </c>
    </row>
    <row r="161" spans="1:35">
      <c r="A161" s="89" t="s">
        <v>75</v>
      </c>
      <c r="B161" s="89" t="s">
        <v>330</v>
      </c>
      <c r="C161" s="91">
        <v>0</v>
      </c>
      <c r="D161" s="91">
        <v>0</v>
      </c>
      <c r="E161" s="91">
        <v>0</v>
      </c>
      <c r="F161" s="91">
        <v>0</v>
      </c>
      <c r="G161" s="91">
        <v>0</v>
      </c>
      <c r="H161" s="91">
        <v>0</v>
      </c>
      <c r="I161" s="91">
        <v>0</v>
      </c>
      <c r="J161" s="91">
        <v>0</v>
      </c>
      <c r="K161" s="91">
        <v>0</v>
      </c>
      <c r="L161" s="91">
        <v>0</v>
      </c>
      <c r="M161" s="91">
        <v>0</v>
      </c>
      <c r="N161" s="91">
        <v>0</v>
      </c>
      <c r="O161" s="91">
        <v>0</v>
      </c>
      <c r="P161" s="91">
        <v>0</v>
      </c>
      <c r="Q161" s="91">
        <v>0</v>
      </c>
      <c r="R161" s="91">
        <v>0</v>
      </c>
      <c r="S161" s="91">
        <v>0</v>
      </c>
      <c r="T161" s="91">
        <v>0</v>
      </c>
      <c r="U161" s="91">
        <v>0</v>
      </c>
      <c r="V161" s="91">
        <v>0</v>
      </c>
      <c r="W161" s="91">
        <v>0</v>
      </c>
      <c r="X161" s="91">
        <v>0</v>
      </c>
      <c r="Y161" s="91">
        <v>0</v>
      </c>
      <c r="Z161" s="91">
        <v>0</v>
      </c>
      <c r="AA161" s="91">
        <v>0</v>
      </c>
      <c r="AB161" s="91">
        <v>0</v>
      </c>
      <c r="AC161" s="91">
        <v>0</v>
      </c>
      <c r="AD161" s="91">
        <v>0</v>
      </c>
      <c r="AE161" s="91">
        <v>0</v>
      </c>
      <c r="AF161" s="91">
        <v>0</v>
      </c>
      <c r="AG161" s="91">
        <v>0</v>
      </c>
      <c r="AH161" s="91">
        <v>0</v>
      </c>
      <c r="AI161" s="91">
        <v>0</v>
      </c>
    </row>
    <row r="162" spans="1:35">
      <c r="A162" s="89" t="s">
        <v>75</v>
      </c>
      <c r="B162" s="89" t="s">
        <v>331</v>
      </c>
      <c r="C162" s="91">
        <v>0</v>
      </c>
      <c r="D162" s="91">
        <v>0</v>
      </c>
      <c r="E162" s="91">
        <v>0</v>
      </c>
      <c r="F162" s="91">
        <v>0</v>
      </c>
      <c r="G162" s="91">
        <v>0</v>
      </c>
      <c r="H162" s="91">
        <v>0</v>
      </c>
      <c r="I162" s="91">
        <v>0</v>
      </c>
      <c r="J162" s="91">
        <v>0</v>
      </c>
      <c r="K162" s="91">
        <v>0</v>
      </c>
      <c r="L162" s="91">
        <v>0</v>
      </c>
      <c r="M162" s="91">
        <v>0</v>
      </c>
      <c r="N162" s="91">
        <v>0</v>
      </c>
      <c r="O162" s="91">
        <v>0</v>
      </c>
      <c r="P162" s="91">
        <v>0</v>
      </c>
      <c r="Q162" s="91">
        <v>0</v>
      </c>
      <c r="R162" s="91">
        <v>0</v>
      </c>
      <c r="S162" s="91">
        <v>0</v>
      </c>
      <c r="T162" s="91">
        <v>0</v>
      </c>
      <c r="U162" s="91">
        <v>0</v>
      </c>
      <c r="V162" s="91">
        <v>0</v>
      </c>
      <c r="W162" s="91">
        <v>0</v>
      </c>
      <c r="X162" s="91">
        <v>0</v>
      </c>
      <c r="Y162" s="91">
        <v>0</v>
      </c>
      <c r="Z162" s="91">
        <v>0</v>
      </c>
      <c r="AA162" s="91">
        <v>0</v>
      </c>
      <c r="AB162" s="91">
        <v>0</v>
      </c>
      <c r="AC162" s="91">
        <v>0</v>
      </c>
      <c r="AD162" s="91">
        <v>0</v>
      </c>
      <c r="AE162" s="91">
        <v>0</v>
      </c>
      <c r="AF162" s="91">
        <v>0</v>
      </c>
      <c r="AG162" s="91">
        <v>0</v>
      </c>
      <c r="AH162" s="91">
        <v>0</v>
      </c>
      <c r="AI162" s="91">
        <v>0</v>
      </c>
    </row>
    <row r="163" spans="1:35">
      <c r="A163" s="89" t="s">
        <v>75</v>
      </c>
      <c r="B163" s="89" t="s">
        <v>332</v>
      </c>
      <c r="C163" s="91">
        <v>0</v>
      </c>
      <c r="D163" s="91">
        <v>0</v>
      </c>
      <c r="E163" s="91">
        <v>0</v>
      </c>
      <c r="F163" s="91">
        <v>0</v>
      </c>
      <c r="G163" s="91">
        <v>0</v>
      </c>
      <c r="H163" s="91">
        <v>0</v>
      </c>
      <c r="I163" s="91">
        <v>0</v>
      </c>
      <c r="J163" s="91">
        <v>0</v>
      </c>
      <c r="K163" s="91">
        <v>0</v>
      </c>
      <c r="L163" s="91">
        <v>0</v>
      </c>
      <c r="M163" s="91">
        <v>0</v>
      </c>
      <c r="N163" s="91">
        <v>0</v>
      </c>
      <c r="O163" s="91">
        <v>0</v>
      </c>
      <c r="P163" s="91">
        <v>0</v>
      </c>
      <c r="Q163" s="91">
        <v>0</v>
      </c>
      <c r="R163" s="91">
        <v>0</v>
      </c>
      <c r="S163" s="91">
        <v>0</v>
      </c>
      <c r="T163" s="91">
        <v>0</v>
      </c>
      <c r="U163" s="91">
        <v>0</v>
      </c>
      <c r="V163" s="91">
        <v>0</v>
      </c>
      <c r="W163" s="91">
        <v>0</v>
      </c>
      <c r="X163" s="91">
        <v>0</v>
      </c>
      <c r="Y163" s="91">
        <v>0</v>
      </c>
      <c r="Z163" s="91">
        <v>0</v>
      </c>
      <c r="AA163" s="91">
        <v>0</v>
      </c>
      <c r="AB163" s="91">
        <v>0</v>
      </c>
      <c r="AC163" s="91">
        <v>0</v>
      </c>
      <c r="AD163" s="91">
        <v>16</v>
      </c>
      <c r="AE163" s="91">
        <v>13</v>
      </c>
      <c r="AF163" s="91">
        <v>12</v>
      </c>
      <c r="AG163" s="91">
        <v>12</v>
      </c>
      <c r="AH163" s="91">
        <v>12</v>
      </c>
      <c r="AI163" s="91">
        <v>13</v>
      </c>
    </row>
    <row r="164" spans="1:35">
      <c r="A164" s="89" t="s">
        <v>75</v>
      </c>
      <c r="B164" s="89" t="s">
        <v>333</v>
      </c>
      <c r="C164" s="91">
        <v>0</v>
      </c>
      <c r="D164" s="91">
        <v>0</v>
      </c>
      <c r="E164" s="91">
        <v>0</v>
      </c>
      <c r="F164" s="91">
        <v>0</v>
      </c>
      <c r="G164" s="91">
        <v>0</v>
      </c>
      <c r="H164" s="91">
        <v>0</v>
      </c>
      <c r="I164" s="91">
        <v>0</v>
      </c>
      <c r="J164" s="91">
        <v>0</v>
      </c>
      <c r="K164" s="91">
        <v>0</v>
      </c>
      <c r="L164" s="91">
        <v>0</v>
      </c>
      <c r="M164" s="91">
        <v>0</v>
      </c>
      <c r="N164" s="91">
        <v>0</v>
      </c>
      <c r="O164" s="91">
        <v>0</v>
      </c>
      <c r="P164" s="91">
        <v>0</v>
      </c>
      <c r="Q164" s="91">
        <v>0</v>
      </c>
      <c r="R164" s="91">
        <v>0</v>
      </c>
      <c r="S164" s="91">
        <v>0</v>
      </c>
      <c r="T164" s="91">
        <v>0</v>
      </c>
      <c r="U164" s="91">
        <v>0</v>
      </c>
      <c r="V164" s="91">
        <v>0</v>
      </c>
      <c r="W164" s="91">
        <v>0</v>
      </c>
      <c r="X164" s="91">
        <v>0</v>
      </c>
      <c r="Y164" s="91">
        <v>0</v>
      </c>
      <c r="Z164" s="91">
        <v>0</v>
      </c>
      <c r="AA164" s="91">
        <v>0</v>
      </c>
      <c r="AB164" s="91">
        <v>0</v>
      </c>
      <c r="AC164" s="91">
        <v>0</v>
      </c>
      <c r="AD164" s="91">
        <v>0</v>
      </c>
      <c r="AE164" s="91">
        <v>17</v>
      </c>
      <c r="AF164" s="91">
        <v>16</v>
      </c>
      <c r="AG164" s="91">
        <v>16</v>
      </c>
      <c r="AH164" s="91">
        <v>14</v>
      </c>
      <c r="AI164" s="91">
        <v>15</v>
      </c>
    </row>
    <row r="165" spans="1:35">
      <c r="A165" s="89" t="s">
        <v>75</v>
      </c>
      <c r="B165" s="89" t="s">
        <v>334</v>
      </c>
      <c r="C165" s="91">
        <v>0</v>
      </c>
      <c r="D165" s="91">
        <v>0</v>
      </c>
      <c r="E165" s="91">
        <v>0</v>
      </c>
      <c r="F165" s="91">
        <v>0</v>
      </c>
      <c r="G165" s="91">
        <v>0</v>
      </c>
      <c r="H165" s="91">
        <v>0</v>
      </c>
      <c r="I165" s="91">
        <v>0</v>
      </c>
      <c r="J165" s="91">
        <v>0</v>
      </c>
      <c r="K165" s="91">
        <v>0</v>
      </c>
      <c r="L165" s="91">
        <v>0</v>
      </c>
      <c r="M165" s="91">
        <v>0</v>
      </c>
      <c r="N165" s="91">
        <v>0</v>
      </c>
      <c r="O165" s="91">
        <v>0</v>
      </c>
      <c r="P165" s="91">
        <v>0</v>
      </c>
      <c r="Q165" s="91">
        <v>0</v>
      </c>
      <c r="R165" s="91">
        <v>0</v>
      </c>
      <c r="S165" s="91">
        <v>0</v>
      </c>
      <c r="T165" s="91">
        <v>0</v>
      </c>
      <c r="U165" s="91">
        <v>0</v>
      </c>
      <c r="V165" s="91">
        <v>0</v>
      </c>
      <c r="W165" s="91">
        <v>0</v>
      </c>
      <c r="X165" s="91">
        <v>0</v>
      </c>
      <c r="Y165" s="91">
        <v>0</v>
      </c>
      <c r="Z165" s="91">
        <v>0</v>
      </c>
      <c r="AA165" s="91">
        <v>0</v>
      </c>
      <c r="AB165" s="91">
        <v>0</v>
      </c>
      <c r="AC165" s="91">
        <v>0</v>
      </c>
      <c r="AD165" s="91">
        <v>0</v>
      </c>
      <c r="AE165" s="91">
        <v>0</v>
      </c>
      <c r="AF165" s="91">
        <v>14</v>
      </c>
      <c r="AG165" s="91">
        <v>12</v>
      </c>
      <c r="AH165" s="91">
        <v>9</v>
      </c>
      <c r="AI165" s="91">
        <v>12</v>
      </c>
    </row>
    <row r="166" spans="1:35">
      <c r="A166" s="89" t="s">
        <v>75</v>
      </c>
      <c r="B166" s="89" t="s">
        <v>335</v>
      </c>
      <c r="C166" s="91">
        <v>0</v>
      </c>
      <c r="D166" s="91">
        <v>0</v>
      </c>
      <c r="E166" s="91">
        <v>155</v>
      </c>
      <c r="F166" s="91">
        <v>140</v>
      </c>
      <c r="G166" s="91">
        <v>138</v>
      </c>
      <c r="H166" s="91">
        <v>109</v>
      </c>
      <c r="I166" s="91">
        <v>97</v>
      </c>
      <c r="J166" s="91">
        <v>88</v>
      </c>
      <c r="K166" s="91">
        <v>84</v>
      </c>
      <c r="L166" s="91">
        <v>77</v>
      </c>
      <c r="M166" s="91">
        <v>75</v>
      </c>
      <c r="N166" s="91">
        <v>75</v>
      </c>
      <c r="O166" s="91">
        <v>72</v>
      </c>
      <c r="P166" s="91">
        <v>64</v>
      </c>
      <c r="Q166" s="91">
        <v>59</v>
      </c>
      <c r="R166" s="91">
        <v>55</v>
      </c>
      <c r="S166" s="91">
        <v>50</v>
      </c>
      <c r="T166" s="91">
        <v>49</v>
      </c>
      <c r="U166" s="91">
        <v>48</v>
      </c>
      <c r="V166" s="91">
        <v>44</v>
      </c>
      <c r="W166" s="91">
        <v>43</v>
      </c>
      <c r="X166" s="91">
        <v>38</v>
      </c>
      <c r="Y166" s="91">
        <v>34</v>
      </c>
      <c r="Z166" s="91">
        <v>32</v>
      </c>
      <c r="AA166" s="91">
        <v>32</v>
      </c>
      <c r="AB166" s="91">
        <v>32</v>
      </c>
      <c r="AC166" s="91">
        <v>32</v>
      </c>
      <c r="AD166" s="91">
        <v>32</v>
      </c>
      <c r="AE166" s="91">
        <v>31</v>
      </c>
      <c r="AF166" s="91">
        <v>30</v>
      </c>
      <c r="AG166" s="91">
        <v>29</v>
      </c>
      <c r="AH166" s="91">
        <v>24</v>
      </c>
      <c r="AI166" s="91">
        <v>31</v>
      </c>
    </row>
    <row r="167" spans="1:35">
      <c r="A167" s="89" t="s">
        <v>75</v>
      </c>
      <c r="B167" s="89" t="s">
        <v>336</v>
      </c>
      <c r="C167" s="91">
        <v>0</v>
      </c>
      <c r="D167" s="91">
        <v>0</v>
      </c>
      <c r="E167" s="91">
        <v>0</v>
      </c>
      <c r="F167" s="91">
        <v>0</v>
      </c>
      <c r="G167" s="91">
        <v>0</v>
      </c>
      <c r="H167" s="91">
        <v>0</v>
      </c>
      <c r="I167" s="91">
        <v>0</v>
      </c>
      <c r="J167" s="91">
        <v>0</v>
      </c>
      <c r="K167" s="91">
        <v>0</v>
      </c>
      <c r="L167" s="91">
        <v>0</v>
      </c>
      <c r="M167" s="91">
        <v>0</v>
      </c>
      <c r="N167" s="91">
        <v>0</v>
      </c>
      <c r="O167" s="91">
        <v>0</v>
      </c>
      <c r="P167" s="91">
        <v>0</v>
      </c>
      <c r="Q167" s="91">
        <v>0</v>
      </c>
      <c r="R167" s="91">
        <v>0</v>
      </c>
      <c r="S167" s="91">
        <v>0</v>
      </c>
      <c r="T167" s="91">
        <v>0</v>
      </c>
      <c r="U167" s="91">
        <v>0</v>
      </c>
      <c r="V167" s="91">
        <v>0</v>
      </c>
      <c r="W167" s="91">
        <v>0</v>
      </c>
      <c r="X167" s="91">
        <v>0</v>
      </c>
      <c r="Y167" s="91">
        <v>0</v>
      </c>
      <c r="Z167" s="91">
        <v>0</v>
      </c>
      <c r="AA167" s="91">
        <v>0</v>
      </c>
      <c r="AB167" s="91">
        <v>0</v>
      </c>
      <c r="AC167" s="91">
        <v>0</v>
      </c>
      <c r="AD167" s="91">
        <v>0</v>
      </c>
      <c r="AE167" s="91">
        <v>0</v>
      </c>
      <c r="AF167" s="91">
        <v>0</v>
      </c>
      <c r="AG167" s="91">
        <v>12</v>
      </c>
      <c r="AH167" s="91">
        <v>12</v>
      </c>
      <c r="AI167" s="91">
        <v>12</v>
      </c>
    </row>
    <row r="168" spans="1:35">
      <c r="A168" s="89" t="s">
        <v>75</v>
      </c>
      <c r="B168" s="89" t="s">
        <v>337</v>
      </c>
      <c r="C168" s="91">
        <v>0</v>
      </c>
      <c r="D168" s="91">
        <v>0</v>
      </c>
      <c r="E168" s="91">
        <v>0</v>
      </c>
      <c r="F168" s="91">
        <v>0</v>
      </c>
      <c r="G168" s="91">
        <v>0</v>
      </c>
      <c r="H168" s="91">
        <v>0</v>
      </c>
      <c r="I168" s="91">
        <v>0</v>
      </c>
      <c r="J168" s="91">
        <v>0</v>
      </c>
      <c r="K168" s="91">
        <v>0</v>
      </c>
      <c r="L168" s="91">
        <v>0</v>
      </c>
      <c r="M168" s="91">
        <v>0</v>
      </c>
      <c r="N168" s="91">
        <v>0</v>
      </c>
      <c r="O168" s="91">
        <v>0</v>
      </c>
      <c r="P168" s="91">
        <v>0</v>
      </c>
      <c r="Q168" s="91">
        <v>0</v>
      </c>
      <c r="R168" s="91">
        <v>0</v>
      </c>
      <c r="S168" s="91">
        <v>0</v>
      </c>
      <c r="T168" s="91">
        <v>0</v>
      </c>
      <c r="U168" s="91">
        <v>0</v>
      </c>
      <c r="V168" s="91">
        <v>0</v>
      </c>
      <c r="W168" s="91">
        <v>0</v>
      </c>
      <c r="X168" s="91">
        <v>0</v>
      </c>
      <c r="Y168" s="91">
        <v>0</v>
      </c>
      <c r="Z168" s="91">
        <v>0</v>
      </c>
      <c r="AA168" s="91">
        <v>0</v>
      </c>
      <c r="AB168" s="91">
        <v>0</v>
      </c>
      <c r="AC168" s="91">
        <v>0</v>
      </c>
      <c r="AD168" s="91">
        <v>0</v>
      </c>
      <c r="AE168" s="91">
        <v>0</v>
      </c>
      <c r="AF168" s="91">
        <v>0</v>
      </c>
      <c r="AG168" s="91">
        <v>0</v>
      </c>
      <c r="AH168" s="91">
        <v>1</v>
      </c>
      <c r="AI168" s="91">
        <v>1</v>
      </c>
    </row>
    <row r="169" spans="1:35">
      <c r="A169" s="89" t="s">
        <v>75</v>
      </c>
      <c r="B169" s="89" t="s">
        <v>338</v>
      </c>
      <c r="C169" s="91">
        <v>0</v>
      </c>
      <c r="D169" s="91">
        <v>0</v>
      </c>
      <c r="E169" s="91">
        <v>0</v>
      </c>
      <c r="F169" s="91">
        <v>4</v>
      </c>
      <c r="G169" s="91">
        <v>4</v>
      </c>
      <c r="H169" s="91">
        <v>4</v>
      </c>
      <c r="I169" s="91">
        <v>2</v>
      </c>
      <c r="J169" s="91">
        <v>2</v>
      </c>
      <c r="K169" s="91">
        <v>2</v>
      </c>
      <c r="L169" s="91">
        <v>2</v>
      </c>
      <c r="M169" s="91">
        <v>1</v>
      </c>
      <c r="N169" s="91">
        <v>1</v>
      </c>
      <c r="O169" s="91">
        <v>1</v>
      </c>
      <c r="P169" s="91">
        <v>1</v>
      </c>
      <c r="Q169" s="91">
        <v>1</v>
      </c>
      <c r="R169" s="91">
        <v>1</v>
      </c>
      <c r="S169" s="91">
        <v>1</v>
      </c>
      <c r="T169" s="91">
        <v>0</v>
      </c>
      <c r="U169" s="91">
        <v>0</v>
      </c>
      <c r="V169" s="91">
        <v>0</v>
      </c>
      <c r="W169" s="91">
        <v>0</v>
      </c>
      <c r="X169" s="91">
        <v>0</v>
      </c>
      <c r="Y169" s="91">
        <v>0</v>
      </c>
      <c r="Z169" s="91">
        <v>0</v>
      </c>
      <c r="AA169" s="91">
        <v>0</v>
      </c>
      <c r="AB169" s="91">
        <v>0</v>
      </c>
      <c r="AC169" s="91">
        <v>0</v>
      </c>
      <c r="AD169" s="91">
        <v>0</v>
      </c>
      <c r="AE169" s="91">
        <v>0</v>
      </c>
      <c r="AF169" s="91">
        <v>0</v>
      </c>
      <c r="AG169" s="91">
        <v>0</v>
      </c>
      <c r="AH169" s="91">
        <v>0</v>
      </c>
      <c r="AI169" s="91">
        <v>0</v>
      </c>
    </row>
    <row r="170" spans="1:35">
      <c r="A170" s="89" t="s">
        <v>75</v>
      </c>
      <c r="B170" s="89" t="s">
        <v>339</v>
      </c>
      <c r="C170" s="91">
        <v>0</v>
      </c>
      <c r="D170" s="91">
        <v>0</v>
      </c>
      <c r="E170" s="91">
        <v>0</v>
      </c>
      <c r="F170" s="91">
        <v>0</v>
      </c>
      <c r="G170" s="91">
        <v>5</v>
      </c>
      <c r="H170" s="91">
        <v>5</v>
      </c>
      <c r="I170" s="91">
        <v>5</v>
      </c>
      <c r="J170" s="91">
        <v>3</v>
      </c>
      <c r="K170" s="91">
        <v>3</v>
      </c>
      <c r="L170" s="91">
        <v>3</v>
      </c>
      <c r="M170" s="91">
        <v>2</v>
      </c>
      <c r="N170" s="91">
        <v>2</v>
      </c>
      <c r="O170" s="91">
        <v>2</v>
      </c>
      <c r="P170" s="91">
        <v>2</v>
      </c>
      <c r="Q170" s="91">
        <v>2</v>
      </c>
      <c r="R170" s="91">
        <v>2</v>
      </c>
      <c r="S170" s="91">
        <v>2</v>
      </c>
      <c r="T170" s="91">
        <v>2</v>
      </c>
      <c r="U170" s="91">
        <v>1</v>
      </c>
      <c r="V170" s="91">
        <v>1</v>
      </c>
      <c r="W170" s="91">
        <v>1</v>
      </c>
      <c r="X170" s="91">
        <v>1</v>
      </c>
      <c r="Y170" s="91">
        <v>1</v>
      </c>
      <c r="Z170" s="91">
        <v>1</v>
      </c>
      <c r="AA170" s="91">
        <v>1</v>
      </c>
      <c r="AB170" s="91">
        <v>1</v>
      </c>
      <c r="AC170" s="91">
        <v>1</v>
      </c>
      <c r="AD170" s="91">
        <v>1</v>
      </c>
      <c r="AE170" s="91">
        <v>1</v>
      </c>
      <c r="AF170" s="91">
        <v>1</v>
      </c>
      <c r="AG170" s="91">
        <v>1</v>
      </c>
      <c r="AH170" s="91">
        <v>1</v>
      </c>
      <c r="AI170" s="91">
        <v>1</v>
      </c>
    </row>
    <row r="171" spans="1:35">
      <c r="A171" s="89" t="s">
        <v>75</v>
      </c>
      <c r="B171" s="89" t="s">
        <v>340</v>
      </c>
      <c r="C171" s="91">
        <v>0</v>
      </c>
      <c r="D171" s="91">
        <v>0</v>
      </c>
      <c r="E171" s="91">
        <v>0</v>
      </c>
      <c r="F171" s="91">
        <v>0</v>
      </c>
      <c r="G171" s="91">
        <v>0</v>
      </c>
      <c r="H171" s="91">
        <v>238</v>
      </c>
      <c r="I171" s="91">
        <v>181</v>
      </c>
      <c r="J171" s="91">
        <v>145</v>
      </c>
      <c r="K171" s="91">
        <v>115</v>
      </c>
      <c r="L171" s="91">
        <v>97</v>
      </c>
      <c r="M171" s="91">
        <v>95</v>
      </c>
      <c r="N171" s="91">
        <v>94</v>
      </c>
      <c r="O171" s="91">
        <v>92</v>
      </c>
      <c r="P171" s="91">
        <v>85</v>
      </c>
      <c r="Q171" s="91">
        <v>81</v>
      </c>
      <c r="R171" s="91">
        <v>74</v>
      </c>
      <c r="S171" s="91">
        <v>71</v>
      </c>
      <c r="T171" s="91">
        <v>71</v>
      </c>
      <c r="U171" s="91">
        <v>70</v>
      </c>
      <c r="V171" s="91">
        <v>63</v>
      </c>
      <c r="W171" s="91">
        <v>56</v>
      </c>
      <c r="X171" s="91">
        <v>53</v>
      </c>
      <c r="Y171" s="91">
        <v>52</v>
      </c>
      <c r="Z171" s="91">
        <v>48</v>
      </c>
      <c r="AA171" s="91">
        <v>44</v>
      </c>
      <c r="AB171" s="91">
        <v>42</v>
      </c>
      <c r="AC171" s="91">
        <v>41</v>
      </c>
      <c r="AD171" s="91">
        <v>40</v>
      </c>
      <c r="AE171" s="91">
        <v>37</v>
      </c>
      <c r="AF171" s="91">
        <v>37</v>
      </c>
      <c r="AG171" s="91">
        <v>36</v>
      </c>
      <c r="AH171" s="91">
        <v>33</v>
      </c>
      <c r="AI171" s="91">
        <v>39</v>
      </c>
    </row>
    <row r="172" spans="1:35">
      <c r="A172" s="89" t="s">
        <v>75</v>
      </c>
      <c r="B172" s="89" t="s">
        <v>341</v>
      </c>
      <c r="C172" s="91">
        <v>0</v>
      </c>
      <c r="D172" s="91">
        <v>0</v>
      </c>
      <c r="E172" s="91">
        <v>0</v>
      </c>
      <c r="F172" s="91">
        <v>0</v>
      </c>
      <c r="G172" s="91">
        <v>0</v>
      </c>
      <c r="H172" s="91">
        <v>0</v>
      </c>
      <c r="I172" s="91">
        <v>159</v>
      </c>
      <c r="J172" s="91">
        <v>121</v>
      </c>
      <c r="K172" s="91">
        <v>96</v>
      </c>
      <c r="L172" s="91">
        <v>83</v>
      </c>
      <c r="M172" s="91">
        <v>82</v>
      </c>
      <c r="N172" s="91">
        <v>82</v>
      </c>
      <c r="O172" s="91">
        <v>82</v>
      </c>
      <c r="P172" s="91">
        <v>71</v>
      </c>
      <c r="Q172" s="91">
        <v>64</v>
      </c>
      <c r="R172" s="91">
        <v>57</v>
      </c>
      <c r="S172" s="91">
        <v>55</v>
      </c>
      <c r="T172" s="91">
        <v>55</v>
      </c>
      <c r="U172" s="91">
        <v>55</v>
      </c>
      <c r="V172" s="91">
        <v>47</v>
      </c>
      <c r="W172" s="91">
        <v>43</v>
      </c>
      <c r="X172" s="91">
        <v>41</v>
      </c>
      <c r="Y172" s="91">
        <v>39</v>
      </c>
      <c r="Z172" s="91">
        <v>38</v>
      </c>
      <c r="AA172" s="91">
        <v>38</v>
      </c>
      <c r="AB172" s="91">
        <v>38</v>
      </c>
      <c r="AC172" s="91">
        <v>38</v>
      </c>
      <c r="AD172" s="91">
        <v>38</v>
      </c>
      <c r="AE172" s="91">
        <v>38</v>
      </c>
      <c r="AF172" s="91">
        <v>36</v>
      </c>
      <c r="AG172" s="91">
        <v>36</v>
      </c>
      <c r="AH172" s="91">
        <v>25</v>
      </c>
      <c r="AI172" s="91">
        <v>42</v>
      </c>
    </row>
    <row r="173" spans="1:35">
      <c r="A173" s="89" t="s">
        <v>75</v>
      </c>
      <c r="B173" s="89" t="s">
        <v>342</v>
      </c>
      <c r="C173" s="91">
        <v>0</v>
      </c>
      <c r="D173" s="91">
        <v>0</v>
      </c>
      <c r="E173" s="91">
        <v>0</v>
      </c>
      <c r="F173" s="91">
        <v>0</v>
      </c>
      <c r="G173" s="91">
        <v>0</v>
      </c>
      <c r="H173" s="91">
        <v>0</v>
      </c>
      <c r="I173" s="91">
        <v>0</v>
      </c>
      <c r="J173" s="91">
        <v>161</v>
      </c>
      <c r="K173" s="91">
        <v>111</v>
      </c>
      <c r="L173" s="91">
        <v>95</v>
      </c>
      <c r="M173" s="91">
        <v>94</v>
      </c>
      <c r="N173" s="91">
        <v>94</v>
      </c>
      <c r="O173" s="91">
        <v>94</v>
      </c>
      <c r="P173" s="91">
        <v>78</v>
      </c>
      <c r="Q173" s="91">
        <v>72</v>
      </c>
      <c r="R173" s="91">
        <v>67</v>
      </c>
      <c r="S173" s="91">
        <v>60</v>
      </c>
      <c r="T173" s="91">
        <v>63</v>
      </c>
      <c r="U173" s="91">
        <v>63</v>
      </c>
      <c r="V173" s="91">
        <v>60</v>
      </c>
      <c r="W173" s="91">
        <v>55</v>
      </c>
      <c r="X173" s="91">
        <v>51</v>
      </c>
      <c r="Y173" s="91">
        <v>48</v>
      </c>
      <c r="Z173" s="91">
        <v>48</v>
      </c>
      <c r="AA173" s="91">
        <v>48</v>
      </c>
      <c r="AB173" s="91">
        <v>48</v>
      </c>
      <c r="AC173" s="91">
        <v>48</v>
      </c>
      <c r="AD173" s="91">
        <v>47</v>
      </c>
      <c r="AE173" s="91">
        <v>44</v>
      </c>
      <c r="AF173" s="91">
        <v>39</v>
      </c>
      <c r="AG173" s="91">
        <v>34</v>
      </c>
      <c r="AH173" s="91">
        <v>26</v>
      </c>
      <c r="AI173" s="91">
        <v>40</v>
      </c>
    </row>
    <row r="174" spans="1:35">
      <c r="A174" s="89" t="s">
        <v>75</v>
      </c>
      <c r="B174" s="89" t="s">
        <v>343</v>
      </c>
      <c r="C174" s="91">
        <v>0</v>
      </c>
      <c r="D174" s="91">
        <v>0</v>
      </c>
      <c r="E174" s="91">
        <v>0</v>
      </c>
      <c r="F174" s="91">
        <v>0</v>
      </c>
      <c r="G174" s="91">
        <v>0</v>
      </c>
      <c r="H174" s="91">
        <v>0</v>
      </c>
      <c r="I174" s="91">
        <v>0</v>
      </c>
      <c r="J174" s="91">
        <v>0</v>
      </c>
      <c r="K174" s="91">
        <v>178</v>
      </c>
      <c r="L174" s="91">
        <v>135</v>
      </c>
      <c r="M174" s="91">
        <v>130</v>
      </c>
      <c r="N174" s="91">
        <v>128</v>
      </c>
      <c r="O174" s="91">
        <v>128</v>
      </c>
      <c r="P174" s="91">
        <v>111</v>
      </c>
      <c r="Q174" s="91">
        <v>100</v>
      </c>
      <c r="R174" s="91">
        <v>83</v>
      </c>
      <c r="S174" s="91">
        <v>77</v>
      </c>
      <c r="T174" s="91">
        <v>77</v>
      </c>
      <c r="U174" s="91">
        <v>75</v>
      </c>
      <c r="V174" s="91">
        <v>69</v>
      </c>
      <c r="W174" s="91">
        <v>59</v>
      </c>
      <c r="X174" s="91">
        <v>53</v>
      </c>
      <c r="Y174" s="91">
        <v>50</v>
      </c>
      <c r="Z174" s="91">
        <v>46</v>
      </c>
      <c r="AA174" s="91">
        <v>46</v>
      </c>
      <c r="AB174" s="91">
        <v>46</v>
      </c>
      <c r="AC174" s="91">
        <v>46</v>
      </c>
      <c r="AD174" s="91">
        <v>46</v>
      </c>
      <c r="AE174" s="91">
        <v>44</v>
      </c>
      <c r="AF174" s="91">
        <v>42</v>
      </c>
      <c r="AG174" s="91">
        <v>39</v>
      </c>
      <c r="AH174" s="91">
        <v>36</v>
      </c>
      <c r="AI174" s="91">
        <v>43</v>
      </c>
    </row>
    <row r="175" spans="1:35">
      <c r="A175" s="89" t="s">
        <v>75</v>
      </c>
      <c r="B175" s="89" t="s">
        <v>344</v>
      </c>
      <c r="C175" s="91">
        <v>0</v>
      </c>
      <c r="D175" s="91">
        <v>0</v>
      </c>
      <c r="E175" s="91">
        <v>0</v>
      </c>
      <c r="F175" s="91">
        <v>0</v>
      </c>
      <c r="G175" s="91">
        <v>0</v>
      </c>
      <c r="H175" s="91">
        <v>0</v>
      </c>
      <c r="I175" s="91">
        <v>0</v>
      </c>
      <c r="J175" s="91">
        <v>0</v>
      </c>
      <c r="K175" s="91">
        <v>0</v>
      </c>
      <c r="L175" s="91">
        <v>147</v>
      </c>
      <c r="M175" s="91">
        <v>143</v>
      </c>
      <c r="N175" s="91">
        <v>140</v>
      </c>
      <c r="O175" s="91">
        <v>139</v>
      </c>
      <c r="P175" s="91">
        <v>111</v>
      </c>
      <c r="Q175" s="91">
        <v>102</v>
      </c>
      <c r="R175" s="91">
        <v>92</v>
      </c>
      <c r="S175" s="91">
        <v>79</v>
      </c>
      <c r="T175" s="91">
        <v>76</v>
      </c>
      <c r="U175" s="91">
        <v>76</v>
      </c>
      <c r="V175" s="91">
        <v>70</v>
      </c>
      <c r="W175" s="91">
        <v>57</v>
      </c>
      <c r="X175" s="91">
        <v>54</v>
      </c>
      <c r="Y175" s="91">
        <v>52</v>
      </c>
      <c r="Z175" s="91">
        <v>50</v>
      </c>
      <c r="AA175" s="91">
        <v>50</v>
      </c>
      <c r="AB175" s="91">
        <v>50</v>
      </c>
      <c r="AC175" s="91">
        <v>50</v>
      </c>
      <c r="AD175" s="91">
        <v>50</v>
      </c>
      <c r="AE175" s="91">
        <v>48</v>
      </c>
      <c r="AF175" s="91">
        <v>47</v>
      </c>
      <c r="AG175" s="91">
        <v>43</v>
      </c>
      <c r="AH175" s="91">
        <v>37</v>
      </c>
      <c r="AI175" s="91">
        <v>43</v>
      </c>
    </row>
    <row r="176" spans="1:35">
      <c r="A176" s="89" t="s">
        <v>75</v>
      </c>
      <c r="B176" s="89" t="s">
        <v>345</v>
      </c>
      <c r="C176" s="91">
        <v>0</v>
      </c>
      <c r="D176" s="91">
        <v>0</v>
      </c>
      <c r="E176" s="91">
        <v>0</v>
      </c>
      <c r="F176" s="91">
        <v>0</v>
      </c>
      <c r="G176" s="91">
        <v>0</v>
      </c>
      <c r="H176" s="91">
        <v>0</v>
      </c>
      <c r="I176" s="91">
        <v>0</v>
      </c>
      <c r="J176" s="91">
        <v>0</v>
      </c>
      <c r="K176" s="91">
        <v>0</v>
      </c>
      <c r="L176" s="91">
        <v>0</v>
      </c>
      <c r="M176" s="91">
        <v>0</v>
      </c>
      <c r="N176" s="91">
        <v>0</v>
      </c>
      <c r="O176" s="91">
        <v>0</v>
      </c>
      <c r="P176" s="91">
        <v>0</v>
      </c>
      <c r="Q176" s="91">
        <v>0</v>
      </c>
      <c r="R176" s="91">
        <v>0</v>
      </c>
      <c r="S176" s="91">
        <v>0</v>
      </c>
      <c r="T176" s="91">
        <v>0</v>
      </c>
      <c r="U176" s="91">
        <v>0</v>
      </c>
      <c r="V176" s="91">
        <v>0</v>
      </c>
      <c r="W176" s="91">
        <v>0</v>
      </c>
      <c r="X176" s="91">
        <v>0</v>
      </c>
      <c r="Y176" s="91">
        <v>0</v>
      </c>
      <c r="Z176" s="91">
        <v>0</v>
      </c>
      <c r="AA176" s="91">
        <v>0</v>
      </c>
      <c r="AB176" s="91">
        <v>0</v>
      </c>
      <c r="AC176" s="91">
        <v>0</v>
      </c>
      <c r="AD176" s="91">
        <v>0</v>
      </c>
      <c r="AE176" s="91">
        <v>0</v>
      </c>
      <c r="AF176" s="91">
        <v>0</v>
      </c>
      <c r="AG176" s="91">
        <v>0</v>
      </c>
      <c r="AH176" s="91">
        <v>0</v>
      </c>
      <c r="AI176" s="91">
        <v>1991</v>
      </c>
    </row>
    <row r="177" spans="1:35">
      <c r="A177" s="89" t="s">
        <v>75</v>
      </c>
      <c r="B177" s="89" t="s">
        <v>346</v>
      </c>
      <c r="C177" s="91">
        <v>0</v>
      </c>
      <c r="D177" s="91">
        <v>0</v>
      </c>
      <c r="E177" s="91">
        <v>0</v>
      </c>
      <c r="F177" s="91">
        <v>0</v>
      </c>
      <c r="G177" s="91">
        <v>0</v>
      </c>
      <c r="H177" s="91">
        <v>0</v>
      </c>
      <c r="I177" s="91">
        <v>0</v>
      </c>
      <c r="J177" s="91">
        <v>0</v>
      </c>
      <c r="K177" s="91">
        <v>0</v>
      </c>
      <c r="L177" s="91">
        <v>0</v>
      </c>
      <c r="M177" s="91">
        <v>0</v>
      </c>
      <c r="N177" s="91">
        <v>0</v>
      </c>
      <c r="O177" s="91">
        <v>0</v>
      </c>
      <c r="P177" s="91">
        <v>0</v>
      </c>
      <c r="Q177" s="91">
        <v>0</v>
      </c>
      <c r="R177" s="91">
        <v>0</v>
      </c>
      <c r="S177" s="91">
        <v>0</v>
      </c>
      <c r="T177" s="91">
        <v>0</v>
      </c>
      <c r="U177" s="91">
        <v>0</v>
      </c>
      <c r="V177" s="91">
        <v>0</v>
      </c>
      <c r="W177" s="91">
        <v>0</v>
      </c>
      <c r="X177" s="91">
        <v>0</v>
      </c>
      <c r="Y177" s="91">
        <v>0</v>
      </c>
      <c r="Z177" s="91">
        <v>0</v>
      </c>
      <c r="AA177" s="91">
        <v>0</v>
      </c>
      <c r="AB177" s="91">
        <v>0</v>
      </c>
      <c r="AC177" s="91">
        <v>0</v>
      </c>
      <c r="AD177" s="91">
        <v>0</v>
      </c>
      <c r="AE177" s="91">
        <v>0</v>
      </c>
      <c r="AF177" s="91">
        <v>0</v>
      </c>
      <c r="AG177" s="91">
        <v>0</v>
      </c>
      <c r="AH177" s="91">
        <v>0</v>
      </c>
      <c r="AI177" s="91">
        <v>828</v>
      </c>
    </row>
    <row r="178" spans="1:35">
      <c r="A178" s="89" t="s">
        <v>75</v>
      </c>
      <c r="B178" s="89" t="s">
        <v>347</v>
      </c>
      <c r="C178" s="91">
        <v>0</v>
      </c>
      <c r="D178" s="91">
        <v>0</v>
      </c>
      <c r="E178" s="91">
        <v>0</v>
      </c>
      <c r="F178" s="91">
        <v>0</v>
      </c>
      <c r="G178" s="91">
        <v>0</v>
      </c>
      <c r="H178" s="91">
        <v>0</v>
      </c>
      <c r="I178" s="91">
        <v>0</v>
      </c>
      <c r="J178" s="91">
        <v>0</v>
      </c>
      <c r="K178" s="91">
        <v>0</v>
      </c>
      <c r="L178" s="91">
        <v>0</v>
      </c>
      <c r="M178" s="91">
        <v>0</v>
      </c>
      <c r="N178" s="91">
        <v>0</v>
      </c>
      <c r="O178" s="91">
        <v>0</v>
      </c>
      <c r="P178" s="91">
        <v>0</v>
      </c>
      <c r="Q178" s="91">
        <v>0</v>
      </c>
      <c r="R178" s="91">
        <v>0</v>
      </c>
      <c r="S178" s="91">
        <v>0</v>
      </c>
      <c r="T178" s="91">
        <v>0</v>
      </c>
      <c r="U178" s="91">
        <v>0</v>
      </c>
      <c r="V178" s="91">
        <v>0</v>
      </c>
      <c r="W178" s="91">
        <v>0</v>
      </c>
      <c r="X178" s="91">
        <v>0</v>
      </c>
      <c r="Y178" s="91">
        <v>0</v>
      </c>
      <c r="Z178" s="91">
        <v>0</v>
      </c>
      <c r="AA178" s="91">
        <v>0</v>
      </c>
      <c r="AB178" s="91">
        <v>0</v>
      </c>
      <c r="AC178" s="91">
        <v>0</v>
      </c>
      <c r="AD178" s="91">
        <v>0</v>
      </c>
      <c r="AE178" s="91">
        <v>0</v>
      </c>
      <c r="AF178" s="91">
        <v>0</v>
      </c>
      <c r="AG178" s="91">
        <v>0</v>
      </c>
      <c r="AH178" s="91">
        <v>0</v>
      </c>
      <c r="AI178" s="91">
        <v>406</v>
      </c>
    </row>
    <row r="179" spans="1:35">
      <c r="A179" s="89" t="s">
        <v>75</v>
      </c>
      <c r="B179" s="89" t="s">
        <v>348</v>
      </c>
      <c r="C179" s="91">
        <v>0</v>
      </c>
      <c r="D179" s="91">
        <v>0</v>
      </c>
      <c r="E179" s="91">
        <v>0</v>
      </c>
      <c r="F179" s="91">
        <v>0</v>
      </c>
      <c r="G179" s="91">
        <v>0</v>
      </c>
      <c r="H179" s="91">
        <v>0</v>
      </c>
      <c r="I179" s="91">
        <v>0</v>
      </c>
      <c r="J179" s="91">
        <v>0</v>
      </c>
      <c r="K179" s="91">
        <v>0</v>
      </c>
      <c r="L179" s="91">
        <v>0</v>
      </c>
      <c r="M179" s="91">
        <v>0</v>
      </c>
      <c r="N179" s="91">
        <v>0</v>
      </c>
      <c r="O179" s="91">
        <v>0</v>
      </c>
      <c r="P179" s="91">
        <v>0</v>
      </c>
      <c r="Q179" s="91">
        <v>0</v>
      </c>
      <c r="R179" s="91">
        <v>0</v>
      </c>
      <c r="S179" s="91">
        <v>0</v>
      </c>
      <c r="T179" s="91">
        <v>0</v>
      </c>
      <c r="U179" s="91">
        <v>0</v>
      </c>
      <c r="V179" s="91">
        <v>0</v>
      </c>
      <c r="W179" s="91">
        <v>0</v>
      </c>
      <c r="X179" s="91">
        <v>0</v>
      </c>
      <c r="Y179" s="91">
        <v>0</v>
      </c>
      <c r="Z179" s="91">
        <v>0</v>
      </c>
      <c r="AA179" s="91">
        <v>0</v>
      </c>
      <c r="AB179" s="91">
        <v>0</v>
      </c>
      <c r="AC179" s="91">
        <v>0</v>
      </c>
      <c r="AD179" s="91">
        <v>0</v>
      </c>
      <c r="AE179" s="91">
        <v>0</v>
      </c>
      <c r="AF179" s="91">
        <v>0</v>
      </c>
      <c r="AG179" s="91">
        <v>0</v>
      </c>
      <c r="AH179" s="91">
        <v>0</v>
      </c>
      <c r="AI179" s="91">
        <v>828</v>
      </c>
    </row>
    <row r="180" spans="1:35">
      <c r="A180" s="89" t="s">
        <v>75</v>
      </c>
      <c r="B180" s="89" t="s">
        <v>118</v>
      </c>
      <c r="C180" s="91">
        <v>1354</v>
      </c>
      <c r="D180" s="91">
        <v>1283</v>
      </c>
      <c r="E180" s="91">
        <v>1193</v>
      </c>
      <c r="F180" s="91">
        <v>1163</v>
      </c>
      <c r="G180" s="91">
        <v>1149</v>
      </c>
      <c r="H180" s="91">
        <v>1110</v>
      </c>
      <c r="I180" s="91">
        <v>1084</v>
      </c>
      <c r="J180" s="91">
        <v>1030</v>
      </c>
      <c r="K180" s="91">
        <v>997</v>
      </c>
      <c r="L180" s="91">
        <v>963</v>
      </c>
      <c r="M180" s="91">
        <v>935</v>
      </c>
      <c r="N180" s="91">
        <v>917</v>
      </c>
      <c r="O180" s="91">
        <v>909</v>
      </c>
      <c r="P180" s="91">
        <v>875</v>
      </c>
      <c r="Q180" s="91">
        <v>835</v>
      </c>
      <c r="R180" s="91">
        <v>794</v>
      </c>
      <c r="S180" s="91">
        <v>764</v>
      </c>
      <c r="T180" s="91">
        <v>733</v>
      </c>
      <c r="U180" s="91">
        <v>705</v>
      </c>
      <c r="V180" s="91">
        <v>687</v>
      </c>
      <c r="W180" s="91">
        <v>663</v>
      </c>
      <c r="X180" s="91">
        <v>628</v>
      </c>
      <c r="Y180" s="91">
        <v>609</v>
      </c>
      <c r="Z180" s="91">
        <v>586</v>
      </c>
      <c r="AA180" s="91">
        <v>566</v>
      </c>
      <c r="AB180" s="91">
        <v>557</v>
      </c>
      <c r="AC180" s="91">
        <v>554</v>
      </c>
      <c r="AD180" s="91">
        <v>537</v>
      </c>
      <c r="AE180" s="91">
        <v>513</v>
      </c>
      <c r="AF180" s="91">
        <v>487</v>
      </c>
      <c r="AG180" s="91">
        <v>466</v>
      </c>
      <c r="AH180" s="91">
        <v>361</v>
      </c>
      <c r="AI180" s="91">
        <v>0</v>
      </c>
    </row>
    <row r="181" spans="1:35">
      <c r="A181" s="89" t="s">
        <v>75</v>
      </c>
      <c r="B181" s="89" t="s">
        <v>349</v>
      </c>
      <c r="C181" s="91">
        <v>0</v>
      </c>
      <c r="D181" s="91">
        <v>0</v>
      </c>
      <c r="E181" s="91">
        <v>0</v>
      </c>
      <c r="F181" s="91">
        <v>0</v>
      </c>
      <c r="G181" s="91">
        <v>0</v>
      </c>
      <c r="H181" s="91">
        <v>0</v>
      </c>
      <c r="I181" s="91">
        <v>0</v>
      </c>
      <c r="J181" s="91">
        <v>0</v>
      </c>
      <c r="K181" s="91">
        <v>0</v>
      </c>
      <c r="L181" s="91">
        <v>0</v>
      </c>
      <c r="M181" s="91">
        <v>0</v>
      </c>
      <c r="N181" s="91">
        <v>0</v>
      </c>
      <c r="O181" s="91">
        <v>0</v>
      </c>
      <c r="P181" s="91">
        <v>0</v>
      </c>
      <c r="Q181" s="91">
        <v>0</v>
      </c>
      <c r="R181" s="91">
        <v>0</v>
      </c>
      <c r="S181" s="91">
        <v>0</v>
      </c>
      <c r="T181" s="91">
        <v>0</v>
      </c>
      <c r="U181" s="91">
        <v>0</v>
      </c>
      <c r="V181" s="91">
        <v>0</v>
      </c>
      <c r="W181" s="91">
        <v>0</v>
      </c>
      <c r="X181" s="91">
        <v>0</v>
      </c>
      <c r="Y181" s="91">
        <v>0</v>
      </c>
      <c r="Z181" s="91">
        <v>0</v>
      </c>
      <c r="AA181" s="91">
        <v>0</v>
      </c>
      <c r="AB181" s="91">
        <v>0</v>
      </c>
      <c r="AC181" s="91">
        <v>0</v>
      </c>
      <c r="AD181" s="91">
        <v>0</v>
      </c>
      <c r="AE181" s="91">
        <v>0</v>
      </c>
      <c r="AF181" s="91">
        <v>0</v>
      </c>
      <c r="AG181" s="91">
        <v>0</v>
      </c>
      <c r="AH181" s="91">
        <v>0</v>
      </c>
      <c r="AI181" s="91">
        <v>0</v>
      </c>
    </row>
    <row r="182" spans="1:35">
      <c r="A182" s="89" t="s">
        <v>75</v>
      </c>
      <c r="B182" s="89" t="s">
        <v>350</v>
      </c>
      <c r="C182" s="91">
        <v>0</v>
      </c>
      <c r="D182" s="91">
        <v>0</v>
      </c>
      <c r="E182" s="91">
        <v>0</v>
      </c>
      <c r="F182" s="91">
        <v>0</v>
      </c>
      <c r="G182" s="91">
        <v>0</v>
      </c>
      <c r="H182" s="91">
        <v>0</v>
      </c>
      <c r="I182" s="91">
        <v>0</v>
      </c>
      <c r="J182" s="91">
        <v>0</v>
      </c>
      <c r="K182" s="91">
        <v>0</v>
      </c>
      <c r="L182" s="91">
        <v>0</v>
      </c>
      <c r="M182" s="91">
        <v>0</v>
      </c>
      <c r="N182" s="91">
        <v>0</v>
      </c>
      <c r="O182" s="91">
        <v>0</v>
      </c>
      <c r="P182" s="91">
        <v>0</v>
      </c>
      <c r="Q182" s="91">
        <v>0</v>
      </c>
      <c r="R182" s="91">
        <v>0</v>
      </c>
      <c r="S182" s="91">
        <v>0</v>
      </c>
      <c r="T182" s="91">
        <v>0</v>
      </c>
      <c r="U182" s="91">
        <v>0</v>
      </c>
      <c r="V182" s="91">
        <v>0</v>
      </c>
      <c r="W182" s="91">
        <v>0</v>
      </c>
      <c r="X182" s="91">
        <v>0</v>
      </c>
      <c r="Y182" s="91">
        <v>0</v>
      </c>
      <c r="Z182" s="91">
        <v>0</v>
      </c>
      <c r="AA182" s="91">
        <v>0</v>
      </c>
      <c r="AB182" s="91">
        <v>0</v>
      </c>
      <c r="AC182" s="91">
        <v>0</v>
      </c>
      <c r="AD182" s="91">
        <v>0</v>
      </c>
      <c r="AE182" s="91">
        <v>0</v>
      </c>
      <c r="AF182" s="91">
        <v>0</v>
      </c>
      <c r="AG182" s="91">
        <v>0</v>
      </c>
      <c r="AH182" s="91">
        <v>0</v>
      </c>
      <c r="AI182" s="91">
        <v>0</v>
      </c>
    </row>
    <row r="183" spans="1:35">
      <c r="A183" s="89" t="s">
        <v>75</v>
      </c>
      <c r="B183" s="89" t="s">
        <v>351</v>
      </c>
      <c r="C183" s="91">
        <v>0</v>
      </c>
      <c r="D183" s="91">
        <v>0</v>
      </c>
      <c r="E183" s="91">
        <v>0</v>
      </c>
      <c r="F183" s="91">
        <v>0</v>
      </c>
      <c r="G183" s="91">
        <v>0</v>
      </c>
      <c r="H183" s="91">
        <v>0</v>
      </c>
      <c r="I183" s="91">
        <v>0</v>
      </c>
      <c r="J183" s="91">
        <v>0</v>
      </c>
      <c r="K183" s="91">
        <v>0</v>
      </c>
      <c r="L183" s="91">
        <v>0</v>
      </c>
      <c r="M183" s="91">
        <v>0</v>
      </c>
      <c r="N183" s="91">
        <v>0</v>
      </c>
      <c r="O183" s="91">
        <v>0</v>
      </c>
      <c r="P183" s="91">
        <v>0</v>
      </c>
      <c r="Q183" s="91">
        <v>0</v>
      </c>
      <c r="R183" s="91">
        <v>0</v>
      </c>
      <c r="S183" s="91">
        <v>0</v>
      </c>
      <c r="T183" s="91">
        <v>0</v>
      </c>
      <c r="U183" s="91">
        <v>0</v>
      </c>
      <c r="V183" s="91">
        <v>0</v>
      </c>
      <c r="W183" s="91">
        <v>0</v>
      </c>
      <c r="X183" s="91">
        <v>0</v>
      </c>
      <c r="Y183" s="91">
        <v>0</v>
      </c>
      <c r="Z183" s="91">
        <v>0</v>
      </c>
      <c r="AA183" s="91">
        <v>0</v>
      </c>
      <c r="AB183" s="91">
        <v>0</v>
      </c>
      <c r="AC183" s="91">
        <v>0</v>
      </c>
      <c r="AD183" s="91">
        <v>0</v>
      </c>
      <c r="AE183" s="91">
        <v>0</v>
      </c>
      <c r="AF183" s="91">
        <v>0</v>
      </c>
      <c r="AG183" s="91">
        <v>0</v>
      </c>
      <c r="AH183" s="91">
        <v>0</v>
      </c>
      <c r="AI183" s="91">
        <v>0</v>
      </c>
    </row>
    <row r="184" spans="1:35">
      <c r="A184" s="89" t="s">
        <v>75</v>
      </c>
      <c r="B184" s="89" t="s">
        <v>352</v>
      </c>
      <c r="C184" s="91">
        <v>0</v>
      </c>
      <c r="D184" s="91">
        <v>0</v>
      </c>
      <c r="E184" s="91">
        <v>0</v>
      </c>
      <c r="F184" s="91">
        <v>0</v>
      </c>
      <c r="G184" s="91">
        <v>0</v>
      </c>
      <c r="H184" s="91">
        <v>0</v>
      </c>
      <c r="I184" s="91">
        <v>0</v>
      </c>
      <c r="J184" s="91">
        <v>0</v>
      </c>
      <c r="K184" s="91">
        <v>0</v>
      </c>
      <c r="L184" s="91">
        <v>0</v>
      </c>
      <c r="M184" s="91">
        <v>0</v>
      </c>
      <c r="N184" s="91">
        <v>0</v>
      </c>
      <c r="O184" s="91">
        <v>0</v>
      </c>
      <c r="P184" s="91">
        <v>0</v>
      </c>
      <c r="Q184" s="91">
        <v>0</v>
      </c>
      <c r="R184" s="91">
        <v>0</v>
      </c>
      <c r="S184" s="91">
        <v>0</v>
      </c>
      <c r="T184" s="91">
        <v>0</v>
      </c>
      <c r="U184" s="91">
        <v>0</v>
      </c>
      <c r="V184" s="91">
        <v>0</v>
      </c>
      <c r="W184" s="91">
        <v>0</v>
      </c>
      <c r="X184" s="91">
        <v>0</v>
      </c>
      <c r="Y184" s="91">
        <v>0</v>
      </c>
      <c r="Z184" s="91">
        <v>0</v>
      </c>
      <c r="AA184" s="91">
        <v>0</v>
      </c>
      <c r="AB184" s="91">
        <v>0</v>
      </c>
      <c r="AC184" s="91">
        <v>0</v>
      </c>
      <c r="AD184" s="91">
        <v>0</v>
      </c>
      <c r="AE184" s="91">
        <v>0</v>
      </c>
      <c r="AF184" s="91">
        <v>0</v>
      </c>
      <c r="AG184" s="91">
        <v>0</v>
      </c>
      <c r="AH184" s="91">
        <v>0</v>
      </c>
      <c r="AI184" s="91">
        <v>0</v>
      </c>
    </row>
    <row r="185" spans="1:35">
      <c r="A185" s="89" t="s">
        <v>75</v>
      </c>
      <c r="B185" s="89" t="s">
        <v>353</v>
      </c>
      <c r="C185" s="91">
        <v>0</v>
      </c>
      <c r="D185" s="91">
        <v>0</v>
      </c>
      <c r="E185" s="91">
        <v>0</v>
      </c>
      <c r="F185" s="91">
        <v>0</v>
      </c>
      <c r="G185" s="91">
        <v>0</v>
      </c>
      <c r="H185" s="91">
        <v>0</v>
      </c>
      <c r="I185" s="91">
        <v>0</v>
      </c>
      <c r="J185" s="91">
        <v>0</v>
      </c>
      <c r="K185" s="91">
        <v>0</v>
      </c>
      <c r="L185" s="91">
        <v>0</v>
      </c>
      <c r="M185" s="91">
        <v>0</v>
      </c>
      <c r="N185" s="91">
        <v>0</v>
      </c>
      <c r="O185" s="91">
        <v>0</v>
      </c>
      <c r="P185" s="91">
        <v>0</v>
      </c>
      <c r="Q185" s="91">
        <v>0</v>
      </c>
      <c r="R185" s="91">
        <v>0</v>
      </c>
      <c r="S185" s="91">
        <v>0</v>
      </c>
      <c r="T185" s="91">
        <v>0</v>
      </c>
      <c r="U185" s="91">
        <v>0</v>
      </c>
      <c r="V185" s="91">
        <v>0</v>
      </c>
      <c r="W185" s="91">
        <v>0</v>
      </c>
      <c r="X185" s="91">
        <v>0</v>
      </c>
      <c r="Y185" s="91">
        <v>0</v>
      </c>
      <c r="Z185" s="91">
        <v>0</v>
      </c>
      <c r="AA185" s="91">
        <v>0</v>
      </c>
      <c r="AB185" s="91">
        <v>0</v>
      </c>
      <c r="AC185" s="91">
        <v>0</v>
      </c>
      <c r="AD185" s="91">
        <v>0</v>
      </c>
      <c r="AE185" s="91">
        <v>0</v>
      </c>
      <c r="AF185" s="91">
        <v>0</v>
      </c>
      <c r="AG185" s="91">
        <v>0</v>
      </c>
      <c r="AH185" s="91">
        <v>0</v>
      </c>
      <c r="AI185" s="91">
        <v>0</v>
      </c>
    </row>
    <row r="186" spans="1:35">
      <c r="A186" s="89" t="s">
        <v>75</v>
      </c>
      <c r="B186" s="89" t="s">
        <v>354</v>
      </c>
      <c r="C186" s="91">
        <v>0</v>
      </c>
      <c r="D186" s="91">
        <v>0</v>
      </c>
      <c r="E186" s="91">
        <v>0</v>
      </c>
      <c r="F186" s="91">
        <v>0</v>
      </c>
      <c r="G186" s="91">
        <v>0</v>
      </c>
      <c r="H186" s="91">
        <v>0</v>
      </c>
      <c r="I186" s="91">
        <v>0</v>
      </c>
      <c r="J186" s="91">
        <v>0</v>
      </c>
      <c r="K186" s="91">
        <v>0</v>
      </c>
      <c r="L186" s="91">
        <v>0</v>
      </c>
      <c r="M186" s="91">
        <v>0</v>
      </c>
      <c r="N186" s="91">
        <v>0</v>
      </c>
      <c r="O186" s="91">
        <v>0</v>
      </c>
      <c r="P186" s="91">
        <v>0</v>
      </c>
      <c r="Q186" s="91">
        <v>0</v>
      </c>
      <c r="R186" s="91">
        <v>0</v>
      </c>
      <c r="S186" s="91">
        <v>0</v>
      </c>
      <c r="T186" s="91">
        <v>0</v>
      </c>
      <c r="U186" s="91">
        <v>0</v>
      </c>
      <c r="V186" s="91">
        <v>0</v>
      </c>
      <c r="W186" s="91">
        <v>0</v>
      </c>
      <c r="X186" s="91">
        <v>0</v>
      </c>
      <c r="Y186" s="91">
        <v>0</v>
      </c>
      <c r="Z186" s="91">
        <v>0</v>
      </c>
      <c r="AA186" s="91">
        <v>0</v>
      </c>
      <c r="AB186" s="91">
        <v>0</v>
      </c>
      <c r="AC186" s="91">
        <v>0</v>
      </c>
      <c r="AD186" s="91">
        <v>0</v>
      </c>
      <c r="AE186" s="91">
        <v>0</v>
      </c>
      <c r="AF186" s="91">
        <v>0</v>
      </c>
      <c r="AG186" s="91">
        <v>0</v>
      </c>
      <c r="AH186" s="91">
        <v>0</v>
      </c>
      <c r="AI186" s="91">
        <v>0</v>
      </c>
    </row>
    <row r="187" spans="1:35">
      <c r="A187" s="89" t="s">
        <v>75</v>
      </c>
      <c r="B187" s="89" t="s">
        <v>355</v>
      </c>
      <c r="C187" s="91">
        <v>0</v>
      </c>
      <c r="D187" s="91">
        <v>0</v>
      </c>
      <c r="E187" s="91">
        <v>0</v>
      </c>
      <c r="F187" s="91">
        <v>0</v>
      </c>
      <c r="G187" s="91">
        <v>0</v>
      </c>
      <c r="H187" s="91">
        <v>0</v>
      </c>
      <c r="I187" s="91">
        <v>0</v>
      </c>
      <c r="J187" s="91">
        <v>0</v>
      </c>
      <c r="K187" s="91">
        <v>0</v>
      </c>
      <c r="L187" s="91">
        <v>0</v>
      </c>
      <c r="M187" s="91">
        <v>0</v>
      </c>
      <c r="N187" s="91">
        <v>0</v>
      </c>
      <c r="O187" s="91">
        <v>0</v>
      </c>
      <c r="P187" s="91">
        <v>0</v>
      </c>
      <c r="Q187" s="91">
        <v>0</v>
      </c>
      <c r="R187" s="91">
        <v>0</v>
      </c>
      <c r="S187" s="91">
        <v>0</v>
      </c>
      <c r="T187" s="91">
        <v>0</v>
      </c>
      <c r="U187" s="91">
        <v>0</v>
      </c>
      <c r="V187" s="91">
        <v>0</v>
      </c>
      <c r="W187" s="91">
        <v>0</v>
      </c>
      <c r="X187" s="91">
        <v>0</v>
      </c>
      <c r="Y187" s="91">
        <v>0</v>
      </c>
      <c r="Z187" s="91">
        <v>0</v>
      </c>
      <c r="AA187" s="91">
        <v>0</v>
      </c>
      <c r="AB187" s="91">
        <v>0</v>
      </c>
      <c r="AC187" s="91">
        <v>0</v>
      </c>
      <c r="AD187" s="91">
        <v>0</v>
      </c>
      <c r="AE187" s="91">
        <v>0</v>
      </c>
      <c r="AF187" s="91">
        <v>0</v>
      </c>
      <c r="AG187" s="91">
        <v>0</v>
      </c>
      <c r="AH187" s="91">
        <v>0</v>
      </c>
      <c r="AI187" s="91">
        <v>0</v>
      </c>
    </row>
    <row r="188" spans="1:35">
      <c r="A188" s="89" t="s">
        <v>75</v>
      </c>
      <c r="B188" s="89" t="s">
        <v>356</v>
      </c>
      <c r="C188" s="91">
        <v>0</v>
      </c>
      <c r="D188" s="91">
        <v>0</v>
      </c>
      <c r="E188" s="91">
        <v>0</v>
      </c>
      <c r="F188" s="91">
        <v>0</v>
      </c>
      <c r="G188" s="91">
        <v>0</v>
      </c>
      <c r="H188" s="91">
        <v>0</v>
      </c>
      <c r="I188" s="91">
        <v>0</v>
      </c>
      <c r="J188" s="91">
        <v>0</v>
      </c>
      <c r="K188" s="91">
        <v>0</v>
      </c>
      <c r="L188" s="91">
        <v>0</v>
      </c>
      <c r="M188" s="91">
        <v>0</v>
      </c>
      <c r="N188" s="91">
        <v>0</v>
      </c>
      <c r="O188" s="91">
        <v>0</v>
      </c>
      <c r="P188" s="91">
        <v>0</v>
      </c>
      <c r="Q188" s="91">
        <v>0</v>
      </c>
      <c r="R188" s="91">
        <v>0</v>
      </c>
      <c r="S188" s="91">
        <v>0</v>
      </c>
      <c r="T188" s="91">
        <v>0</v>
      </c>
      <c r="U188" s="91">
        <v>0</v>
      </c>
      <c r="V188" s="91">
        <v>0</v>
      </c>
      <c r="W188" s="91">
        <v>0</v>
      </c>
      <c r="X188" s="91">
        <v>0</v>
      </c>
      <c r="Y188" s="91">
        <v>0</v>
      </c>
      <c r="Z188" s="91">
        <v>0</v>
      </c>
      <c r="AA188" s="91">
        <v>0</v>
      </c>
      <c r="AB188" s="91">
        <v>0</v>
      </c>
      <c r="AC188" s="91">
        <v>0</v>
      </c>
      <c r="AD188" s="91">
        <v>0</v>
      </c>
      <c r="AE188" s="91">
        <v>0</v>
      </c>
      <c r="AF188" s="91">
        <v>0</v>
      </c>
      <c r="AG188" s="91">
        <v>0</v>
      </c>
      <c r="AH188" s="91">
        <v>0</v>
      </c>
      <c r="AI188" s="91">
        <v>0</v>
      </c>
    </row>
    <row r="189" spans="1:35">
      <c r="A189" s="89" t="s">
        <v>75</v>
      </c>
      <c r="B189" s="89" t="s">
        <v>357</v>
      </c>
      <c r="C189" s="91">
        <v>0</v>
      </c>
      <c r="D189" s="91">
        <v>0</v>
      </c>
      <c r="E189" s="91">
        <v>0</v>
      </c>
      <c r="F189" s="91">
        <v>0</v>
      </c>
      <c r="G189" s="91">
        <v>0</v>
      </c>
      <c r="H189" s="91">
        <v>0</v>
      </c>
      <c r="I189" s="91">
        <v>0</v>
      </c>
      <c r="J189" s="91">
        <v>0</v>
      </c>
      <c r="K189" s="91">
        <v>0</v>
      </c>
      <c r="L189" s="91">
        <v>0</v>
      </c>
      <c r="M189" s="91">
        <v>0</v>
      </c>
      <c r="N189" s="91">
        <v>0</v>
      </c>
      <c r="O189" s="91">
        <v>0</v>
      </c>
      <c r="P189" s="91">
        <v>0</v>
      </c>
      <c r="Q189" s="91">
        <v>0</v>
      </c>
      <c r="R189" s="91">
        <v>0</v>
      </c>
      <c r="S189" s="91">
        <v>0</v>
      </c>
      <c r="T189" s="91">
        <v>0</v>
      </c>
      <c r="U189" s="91">
        <v>0</v>
      </c>
      <c r="V189" s="91">
        <v>0</v>
      </c>
      <c r="W189" s="91">
        <v>0</v>
      </c>
      <c r="X189" s="91">
        <v>0</v>
      </c>
      <c r="Y189" s="91">
        <v>0</v>
      </c>
      <c r="Z189" s="91">
        <v>0</v>
      </c>
      <c r="AA189" s="91">
        <v>0</v>
      </c>
      <c r="AB189" s="91">
        <v>0</v>
      </c>
      <c r="AC189" s="91">
        <v>0</v>
      </c>
      <c r="AD189" s="91">
        <v>0</v>
      </c>
      <c r="AE189" s="91">
        <v>0</v>
      </c>
      <c r="AF189" s="91">
        <v>0</v>
      </c>
      <c r="AG189" s="91">
        <v>0</v>
      </c>
      <c r="AH189" s="91">
        <v>0</v>
      </c>
      <c r="AI189" s="91">
        <v>0</v>
      </c>
    </row>
    <row r="190" spans="1:35">
      <c r="A190" s="89" t="s">
        <v>75</v>
      </c>
      <c r="B190" s="89" t="s">
        <v>358</v>
      </c>
      <c r="C190" s="91">
        <v>0</v>
      </c>
      <c r="D190" s="91">
        <v>0</v>
      </c>
      <c r="E190" s="91">
        <v>0</v>
      </c>
      <c r="F190" s="91">
        <v>0</v>
      </c>
      <c r="G190" s="91">
        <v>0</v>
      </c>
      <c r="H190" s="91">
        <v>0</v>
      </c>
      <c r="I190" s="91">
        <v>0</v>
      </c>
      <c r="J190" s="91">
        <v>0</v>
      </c>
      <c r="K190" s="91">
        <v>0</v>
      </c>
      <c r="L190" s="91">
        <v>0</v>
      </c>
      <c r="M190" s="91">
        <v>0</v>
      </c>
      <c r="N190" s="91">
        <v>0</v>
      </c>
      <c r="O190" s="91">
        <v>0</v>
      </c>
      <c r="P190" s="91">
        <v>0</v>
      </c>
      <c r="Q190" s="91">
        <v>0</v>
      </c>
      <c r="R190" s="91">
        <v>0</v>
      </c>
      <c r="S190" s="91">
        <v>0</v>
      </c>
      <c r="T190" s="91">
        <v>0</v>
      </c>
      <c r="U190" s="91">
        <v>0</v>
      </c>
      <c r="V190" s="91">
        <v>0</v>
      </c>
      <c r="W190" s="91">
        <v>0</v>
      </c>
      <c r="X190" s="91">
        <v>0</v>
      </c>
      <c r="Y190" s="91">
        <v>0</v>
      </c>
      <c r="Z190" s="91">
        <v>0</v>
      </c>
      <c r="AA190" s="91">
        <v>0</v>
      </c>
      <c r="AB190" s="91">
        <v>0</v>
      </c>
      <c r="AC190" s="91">
        <v>0</v>
      </c>
      <c r="AD190" s="91">
        <v>0</v>
      </c>
      <c r="AE190" s="91">
        <v>0</v>
      </c>
      <c r="AF190" s="91">
        <v>0</v>
      </c>
      <c r="AG190" s="91">
        <v>0</v>
      </c>
      <c r="AH190" s="91">
        <v>0</v>
      </c>
      <c r="AI190" s="91">
        <v>0</v>
      </c>
    </row>
    <row r="191" spans="1:35">
      <c r="A191" s="89" t="s">
        <v>75</v>
      </c>
      <c r="B191" s="89" t="s">
        <v>359</v>
      </c>
      <c r="C191" s="91">
        <v>0</v>
      </c>
      <c r="D191" s="91">
        <v>0</v>
      </c>
      <c r="E191" s="91">
        <v>0</v>
      </c>
      <c r="F191" s="91">
        <v>0</v>
      </c>
      <c r="G191" s="91">
        <v>0</v>
      </c>
      <c r="H191" s="91">
        <v>0</v>
      </c>
      <c r="I191" s="91">
        <v>0</v>
      </c>
      <c r="J191" s="91">
        <v>0</v>
      </c>
      <c r="K191" s="91">
        <v>0</v>
      </c>
      <c r="L191" s="91">
        <v>0</v>
      </c>
      <c r="M191" s="91">
        <v>0</v>
      </c>
      <c r="N191" s="91">
        <v>0</v>
      </c>
      <c r="O191" s="91">
        <v>0</v>
      </c>
      <c r="P191" s="91">
        <v>0</v>
      </c>
      <c r="Q191" s="91">
        <v>0</v>
      </c>
      <c r="R191" s="91">
        <v>0</v>
      </c>
      <c r="S191" s="91">
        <v>0</v>
      </c>
      <c r="T191" s="91">
        <v>0</v>
      </c>
      <c r="U191" s="91">
        <v>0</v>
      </c>
      <c r="V191" s="91">
        <v>0</v>
      </c>
      <c r="W191" s="91">
        <v>0</v>
      </c>
      <c r="X191" s="91">
        <v>0</v>
      </c>
      <c r="Y191" s="91">
        <v>0</v>
      </c>
      <c r="Z191" s="91">
        <v>0</v>
      </c>
      <c r="AA191" s="91">
        <v>0</v>
      </c>
      <c r="AB191" s="91">
        <v>0</v>
      </c>
      <c r="AC191" s="91">
        <v>0</v>
      </c>
      <c r="AD191" s="91">
        <v>0</v>
      </c>
      <c r="AE191" s="91">
        <v>0</v>
      </c>
      <c r="AF191" s="91">
        <v>0</v>
      </c>
      <c r="AG191" s="91">
        <v>0</v>
      </c>
      <c r="AH191" s="91">
        <v>0</v>
      </c>
      <c r="AI191" s="91">
        <v>0</v>
      </c>
    </row>
    <row r="192" spans="1:35">
      <c r="A192" s="89" t="s">
        <v>75</v>
      </c>
      <c r="B192" s="89" t="s">
        <v>360</v>
      </c>
      <c r="C192" s="91">
        <v>0</v>
      </c>
      <c r="D192" s="91">
        <v>0</v>
      </c>
      <c r="E192" s="91">
        <v>0</v>
      </c>
      <c r="F192" s="91">
        <v>0</v>
      </c>
      <c r="G192" s="91">
        <v>0</v>
      </c>
      <c r="H192" s="91">
        <v>0</v>
      </c>
      <c r="I192" s="91">
        <v>0</v>
      </c>
      <c r="J192" s="91">
        <v>0</v>
      </c>
      <c r="K192" s="91">
        <v>0</v>
      </c>
      <c r="L192" s="91">
        <v>0</v>
      </c>
      <c r="M192" s="91">
        <v>0</v>
      </c>
      <c r="N192" s="91">
        <v>0</v>
      </c>
      <c r="O192" s="91">
        <v>0</v>
      </c>
      <c r="P192" s="91">
        <v>0</v>
      </c>
      <c r="Q192" s="91">
        <v>0</v>
      </c>
      <c r="R192" s="91">
        <v>0</v>
      </c>
      <c r="S192" s="91">
        <v>0</v>
      </c>
      <c r="T192" s="91">
        <v>0</v>
      </c>
      <c r="U192" s="91">
        <v>0</v>
      </c>
      <c r="V192" s="91">
        <v>0</v>
      </c>
      <c r="W192" s="91">
        <v>0</v>
      </c>
      <c r="X192" s="91">
        <v>0</v>
      </c>
      <c r="Y192" s="91">
        <v>0</v>
      </c>
      <c r="Z192" s="91">
        <v>0</v>
      </c>
      <c r="AA192" s="91">
        <v>0</v>
      </c>
      <c r="AB192" s="91">
        <v>0</v>
      </c>
      <c r="AC192" s="91">
        <v>0</v>
      </c>
      <c r="AD192" s="91">
        <v>0</v>
      </c>
      <c r="AE192" s="91">
        <v>0</v>
      </c>
      <c r="AF192" s="91">
        <v>0</v>
      </c>
      <c r="AG192" s="91">
        <v>0</v>
      </c>
      <c r="AH192" s="91">
        <v>0</v>
      </c>
      <c r="AI192" s="91">
        <v>0</v>
      </c>
    </row>
    <row r="193" spans="1:35">
      <c r="A193" s="89" t="s">
        <v>75</v>
      </c>
      <c r="B193" s="89" t="s">
        <v>361</v>
      </c>
      <c r="C193" s="91">
        <v>0</v>
      </c>
      <c r="D193" s="91">
        <v>0</v>
      </c>
      <c r="E193" s="91">
        <v>0</v>
      </c>
      <c r="F193" s="91">
        <v>0</v>
      </c>
      <c r="G193" s="91">
        <v>0</v>
      </c>
      <c r="H193" s="91">
        <v>0</v>
      </c>
      <c r="I193" s="91">
        <v>0</v>
      </c>
      <c r="J193" s="91">
        <v>0</v>
      </c>
      <c r="K193" s="91">
        <v>0</v>
      </c>
      <c r="L193" s="91">
        <v>0</v>
      </c>
      <c r="M193" s="91">
        <v>0</v>
      </c>
      <c r="N193" s="91">
        <v>0</v>
      </c>
      <c r="O193" s="91">
        <v>0</v>
      </c>
      <c r="P193" s="91">
        <v>0</v>
      </c>
      <c r="Q193" s="91">
        <v>0</v>
      </c>
      <c r="R193" s="91">
        <v>0</v>
      </c>
      <c r="S193" s="91">
        <v>0</v>
      </c>
      <c r="T193" s="91">
        <v>0</v>
      </c>
      <c r="U193" s="91">
        <v>0</v>
      </c>
      <c r="V193" s="91">
        <v>0</v>
      </c>
      <c r="W193" s="91">
        <v>0</v>
      </c>
      <c r="X193" s="91">
        <v>0</v>
      </c>
      <c r="Y193" s="91">
        <v>0</v>
      </c>
      <c r="Z193" s="91">
        <v>0</v>
      </c>
      <c r="AA193" s="91">
        <v>0</v>
      </c>
      <c r="AB193" s="91">
        <v>0</v>
      </c>
      <c r="AC193" s="91">
        <v>0</v>
      </c>
      <c r="AD193" s="91">
        <v>0</v>
      </c>
      <c r="AE193" s="91">
        <v>0</v>
      </c>
      <c r="AF193" s="91">
        <v>0</v>
      </c>
      <c r="AG193" s="91">
        <v>0</v>
      </c>
      <c r="AH193" s="91">
        <v>0</v>
      </c>
      <c r="AI193" s="91">
        <v>0</v>
      </c>
    </row>
    <row r="194" spans="1:35">
      <c r="A194" s="89" t="s">
        <v>75</v>
      </c>
      <c r="B194" s="89" t="s">
        <v>362</v>
      </c>
      <c r="C194" s="91">
        <v>0</v>
      </c>
      <c r="D194" s="91">
        <v>0</v>
      </c>
      <c r="E194" s="91">
        <v>0</v>
      </c>
      <c r="F194" s="91">
        <v>0</v>
      </c>
      <c r="G194" s="91">
        <v>0</v>
      </c>
      <c r="H194" s="91">
        <v>0</v>
      </c>
      <c r="I194" s="91">
        <v>0</v>
      </c>
      <c r="J194" s="91">
        <v>0</v>
      </c>
      <c r="K194" s="91">
        <v>0</v>
      </c>
      <c r="L194" s="91">
        <v>0</v>
      </c>
      <c r="M194" s="91">
        <v>0</v>
      </c>
      <c r="N194" s="91">
        <v>0</v>
      </c>
      <c r="O194" s="91">
        <v>0</v>
      </c>
      <c r="P194" s="91">
        <v>0</v>
      </c>
      <c r="Q194" s="91">
        <v>0</v>
      </c>
      <c r="R194" s="91">
        <v>0</v>
      </c>
      <c r="S194" s="91">
        <v>0</v>
      </c>
      <c r="T194" s="91">
        <v>0</v>
      </c>
      <c r="U194" s="91">
        <v>0</v>
      </c>
      <c r="V194" s="91">
        <v>0</v>
      </c>
      <c r="W194" s="91">
        <v>0</v>
      </c>
      <c r="X194" s="91">
        <v>0</v>
      </c>
      <c r="Y194" s="91">
        <v>0</v>
      </c>
      <c r="Z194" s="91">
        <v>0</v>
      </c>
      <c r="AA194" s="91">
        <v>0</v>
      </c>
      <c r="AB194" s="91">
        <v>0</v>
      </c>
      <c r="AC194" s="91">
        <v>0</v>
      </c>
      <c r="AD194" s="91">
        <v>0</v>
      </c>
      <c r="AE194" s="91">
        <v>0</v>
      </c>
      <c r="AF194" s="91">
        <v>0</v>
      </c>
      <c r="AG194" s="91">
        <v>0</v>
      </c>
      <c r="AH194" s="91">
        <v>0</v>
      </c>
      <c r="AI194" s="91">
        <v>0</v>
      </c>
    </row>
    <row r="195" spans="1:35">
      <c r="A195" s="89" t="s">
        <v>75</v>
      </c>
      <c r="B195" s="89" t="s">
        <v>363</v>
      </c>
      <c r="C195" s="91">
        <v>0</v>
      </c>
      <c r="D195" s="91">
        <v>0</v>
      </c>
      <c r="E195" s="91">
        <v>0</v>
      </c>
      <c r="F195" s="91">
        <v>0</v>
      </c>
      <c r="G195" s="91">
        <v>0</v>
      </c>
      <c r="H195" s="91">
        <v>0</v>
      </c>
      <c r="I195" s="91">
        <v>0</v>
      </c>
      <c r="J195" s="91">
        <v>0</v>
      </c>
      <c r="K195" s="91">
        <v>0</v>
      </c>
      <c r="L195" s="91">
        <v>0</v>
      </c>
      <c r="M195" s="91">
        <v>0</v>
      </c>
      <c r="N195" s="91">
        <v>0</v>
      </c>
      <c r="O195" s="91">
        <v>0</v>
      </c>
      <c r="P195" s="91">
        <v>0</v>
      </c>
      <c r="Q195" s="91">
        <v>0</v>
      </c>
      <c r="R195" s="91">
        <v>0</v>
      </c>
      <c r="S195" s="91">
        <v>0</v>
      </c>
      <c r="T195" s="91">
        <v>0</v>
      </c>
      <c r="U195" s="91">
        <v>0</v>
      </c>
      <c r="V195" s="91">
        <v>0</v>
      </c>
      <c r="W195" s="91">
        <v>0</v>
      </c>
      <c r="X195" s="91">
        <v>0</v>
      </c>
      <c r="Y195" s="91">
        <v>0</v>
      </c>
      <c r="Z195" s="91">
        <v>0</v>
      </c>
      <c r="AA195" s="91">
        <v>0</v>
      </c>
      <c r="AB195" s="91">
        <v>0</v>
      </c>
      <c r="AC195" s="91">
        <v>0</v>
      </c>
      <c r="AD195" s="91">
        <v>0</v>
      </c>
      <c r="AE195" s="91">
        <v>0</v>
      </c>
      <c r="AF195" s="91">
        <v>0</v>
      </c>
      <c r="AG195" s="91">
        <v>0</v>
      </c>
      <c r="AH195" s="91">
        <v>0</v>
      </c>
      <c r="AI195" s="91">
        <v>0</v>
      </c>
    </row>
    <row r="196" spans="1:35">
      <c r="A196" s="89" t="s">
        <v>75</v>
      </c>
      <c r="B196" s="89" t="s">
        <v>364</v>
      </c>
      <c r="C196" s="91">
        <v>0</v>
      </c>
      <c r="D196" s="91">
        <v>0</v>
      </c>
      <c r="E196" s="91">
        <v>0</v>
      </c>
      <c r="F196" s="91">
        <v>0</v>
      </c>
      <c r="G196" s="91">
        <v>0</v>
      </c>
      <c r="H196" s="91">
        <v>0</v>
      </c>
      <c r="I196" s="91">
        <v>0</v>
      </c>
      <c r="J196" s="91">
        <v>0</v>
      </c>
      <c r="K196" s="91">
        <v>0</v>
      </c>
      <c r="L196" s="91">
        <v>0</v>
      </c>
      <c r="M196" s="91">
        <v>0</v>
      </c>
      <c r="N196" s="91">
        <v>0</v>
      </c>
      <c r="O196" s="91">
        <v>0</v>
      </c>
      <c r="P196" s="91">
        <v>0</v>
      </c>
      <c r="Q196" s="91">
        <v>0</v>
      </c>
      <c r="R196" s="91">
        <v>0</v>
      </c>
      <c r="S196" s="91">
        <v>0</v>
      </c>
      <c r="T196" s="91">
        <v>0</v>
      </c>
      <c r="U196" s="91">
        <v>0</v>
      </c>
      <c r="V196" s="91">
        <v>0</v>
      </c>
      <c r="W196" s="91">
        <v>0</v>
      </c>
      <c r="X196" s="91">
        <v>0</v>
      </c>
      <c r="Y196" s="91">
        <v>0</v>
      </c>
      <c r="Z196" s="91">
        <v>0</v>
      </c>
      <c r="AA196" s="91">
        <v>0</v>
      </c>
      <c r="AB196" s="91">
        <v>0</v>
      </c>
      <c r="AC196" s="91">
        <v>0</v>
      </c>
      <c r="AD196" s="91">
        <v>0</v>
      </c>
      <c r="AE196" s="91">
        <v>0</v>
      </c>
      <c r="AF196" s="91">
        <v>0</v>
      </c>
      <c r="AG196" s="91">
        <v>0</v>
      </c>
      <c r="AH196" s="91">
        <v>0</v>
      </c>
      <c r="AI196" s="91">
        <v>0</v>
      </c>
    </row>
    <row r="197" spans="1:35">
      <c r="A197" s="89" t="s">
        <v>75</v>
      </c>
      <c r="B197" s="89" t="s">
        <v>365</v>
      </c>
      <c r="C197" s="91">
        <v>0</v>
      </c>
      <c r="D197" s="91">
        <v>0</v>
      </c>
      <c r="E197" s="91">
        <v>0</v>
      </c>
      <c r="F197" s="91">
        <v>0</v>
      </c>
      <c r="G197" s="91">
        <v>0</v>
      </c>
      <c r="H197" s="91">
        <v>0</v>
      </c>
      <c r="I197" s="91">
        <v>0</v>
      </c>
      <c r="J197" s="91">
        <v>0</v>
      </c>
      <c r="K197" s="91">
        <v>0</v>
      </c>
      <c r="L197" s="91">
        <v>0</v>
      </c>
      <c r="M197" s="91">
        <v>0</v>
      </c>
      <c r="N197" s="91">
        <v>0</v>
      </c>
      <c r="O197" s="91">
        <v>0</v>
      </c>
      <c r="P197" s="91">
        <v>0</v>
      </c>
      <c r="Q197" s="91">
        <v>0</v>
      </c>
      <c r="R197" s="91">
        <v>0</v>
      </c>
      <c r="S197" s="91">
        <v>0</v>
      </c>
      <c r="T197" s="91">
        <v>0</v>
      </c>
      <c r="U197" s="91">
        <v>0</v>
      </c>
      <c r="V197" s="91">
        <v>0</v>
      </c>
      <c r="W197" s="91">
        <v>0</v>
      </c>
      <c r="X197" s="91">
        <v>0</v>
      </c>
      <c r="Y197" s="91">
        <v>0</v>
      </c>
      <c r="Z197" s="91">
        <v>0</v>
      </c>
      <c r="AA197" s="91">
        <v>0</v>
      </c>
      <c r="AB197" s="91">
        <v>0</v>
      </c>
      <c r="AC197" s="91">
        <v>0</v>
      </c>
      <c r="AD197" s="91">
        <v>0</v>
      </c>
      <c r="AE197" s="91">
        <v>0</v>
      </c>
      <c r="AF197" s="91">
        <v>0</v>
      </c>
      <c r="AG197" s="91">
        <v>0</v>
      </c>
      <c r="AH197" s="91">
        <v>0</v>
      </c>
      <c r="AI197" s="91">
        <v>0</v>
      </c>
    </row>
    <row r="198" spans="1:35">
      <c r="A198" s="89" t="s">
        <v>75</v>
      </c>
      <c r="B198" s="89" t="s">
        <v>366</v>
      </c>
      <c r="C198" s="91">
        <v>0</v>
      </c>
      <c r="D198" s="91">
        <v>0</v>
      </c>
      <c r="E198" s="91">
        <v>0</v>
      </c>
      <c r="F198" s="91">
        <v>0</v>
      </c>
      <c r="G198" s="91">
        <v>0</v>
      </c>
      <c r="H198" s="91">
        <v>0</v>
      </c>
      <c r="I198" s="91">
        <v>0</v>
      </c>
      <c r="J198" s="91">
        <v>0</v>
      </c>
      <c r="K198" s="91">
        <v>0</v>
      </c>
      <c r="L198" s="91">
        <v>0</v>
      </c>
      <c r="M198" s="91">
        <v>0</v>
      </c>
      <c r="N198" s="91">
        <v>0</v>
      </c>
      <c r="O198" s="91">
        <v>0</v>
      </c>
      <c r="P198" s="91">
        <v>0</v>
      </c>
      <c r="Q198" s="91">
        <v>0</v>
      </c>
      <c r="R198" s="91">
        <v>0</v>
      </c>
      <c r="S198" s="91">
        <v>0</v>
      </c>
      <c r="T198" s="91">
        <v>0</v>
      </c>
      <c r="U198" s="91">
        <v>0</v>
      </c>
      <c r="V198" s="91">
        <v>0</v>
      </c>
      <c r="W198" s="91">
        <v>0</v>
      </c>
      <c r="X198" s="91">
        <v>0</v>
      </c>
      <c r="Y198" s="91">
        <v>0</v>
      </c>
      <c r="Z198" s="91">
        <v>0</v>
      </c>
      <c r="AA198" s="91">
        <v>0</v>
      </c>
      <c r="AB198" s="91">
        <v>0</v>
      </c>
      <c r="AC198" s="91">
        <v>0</v>
      </c>
      <c r="AD198" s="91">
        <v>0</v>
      </c>
      <c r="AE198" s="91">
        <v>0</v>
      </c>
      <c r="AF198" s="91">
        <v>0</v>
      </c>
      <c r="AG198" s="91">
        <v>0</v>
      </c>
      <c r="AH198" s="91">
        <v>0</v>
      </c>
      <c r="AI198" s="91">
        <v>0</v>
      </c>
    </row>
    <row r="199" spans="1:35">
      <c r="A199" s="89" t="s">
        <v>75</v>
      </c>
      <c r="B199" s="89" t="s">
        <v>367</v>
      </c>
      <c r="C199" s="91">
        <v>0</v>
      </c>
      <c r="D199" s="91">
        <v>0</v>
      </c>
      <c r="E199" s="91">
        <v>0</v>
      </c>
      <c r="F199" s="91">
        <v>0</v>
      </c>
      <c r="G199" s="91">
        <v>0</v>
      </c>
      <c r="H199" s="91">
        <v>0</v>
      </c>
      <c r="I199" s="91">
        <v>0</v>
      </c>
      <c r="J199" s="91">
        <v>0</v>
      </c>
      <c r="K199" s="91">
        <v>0</v>
      </c>
      <c r="L199" s="91">
        <v>0</v>
      </c>
      <c r="M199" s="91">
        <v>0</v>
      </c>
      <c r="N199" s="91">
        <v>0</v>
      </c>
      <c r="O199" s="91">
        <v>0</v>
      </c>
      <c r="P199" s="91">
        <v>0</v>
      </c>
      <c r="Q199" s="91">
        <v>0</v>
      </c>
      <c r="R199" s="91">
        <v>0</v>
      </c>
      <c r="S199" s="91">
        <v>0</v>
      </c>
      <c r="T199" s="91">
        <v>0</v>
      </c>
      <c r="U199" s="91">
        <v>0</v>
      </c>
      <c r="V199" s="91">
        <v>0</v>
      </c>
      <c r="W199" s="91">
        <v>0</v>
      </c>
      <c r="X199" s="91">
        <v>0</v>
      </c>
      <c r="Y199" s="91">
        <v>0</v>
      </c>
      <c r="Z199" s="91">
        <v>0</v>
      </c>
      <c r="AA199" s="91">
        <v>0</v>
      </c>
      <c r="AB199" s="91">
        <v>0</v>
      </c>
      <c r="AC199" s="91">
        <v>0</v>
      </c>
      <c r="AD199" s="91">
        <v>0</v>
      </c>
      <c r="AE199" s="91">
        <v>0</v>
      </c>
      <c r="AF199" s="91">
        <v>0</v>
      </c>
      <c r="AG199" s="91">
        <v>0</v>
      </c>
      <c r="AH199" s="91">
        <v>0</v>
      </c>
      <c r="AI199" s="91">
        <v>0</v>
      </c>
    </row>
    <row r="200" spans="1:35">
      <c r="A200" s="89" t="s">
        <v>75</v>
      </c>
      <c r="B200" s="89" t="s">
        <v>368</v>
      </c>
      <c r="C200" s="91">
        <v>0</v>
      </c>
      <c r="D200" s="91">
        <v>0</v>
      </c>
      <c r="E200" s="91">
        <v>0</v>
      </c>
      <c r="F200" s="91">
        <v>0</v>
      </c>
      <c r="G200" s="91">
        <v>0</v>
      </c>
      <c r="H200" s="91">
        <v>0</v>
      </c>
      <c r="I200" s="91">
        <v>0</v>
      </c>
      <c r="J200" s="91">
        <v>0</v>
      </c>
      <c r="K200" s="91">
        <v>0</v>
      </c>
      <c r="L200" s="91">
        <v>0</v>
      </c>
      <c r="M200" s="91">
        <v>0</v>
      </c>
      <c r="N200" s="91">
        <v>0</v>
      </c>
      <c r="O200" s="91">
        <v>0</v>
      </c>
      <c r="P200" s="91">
        <v>0</v>
      </c>
      <c r="Q200" s="91">
        <v>0</v>
      </c>
      <c r="R200" s="91">
        <v>0</v>
      </c>
      <c r="S200" s="91">
        <v>0</v>
      </c>
      <c r="T200" s="91">
        <v>0</v>
      </c>
      <c r="U200" s="91">
        <v>0</v>
      </c>
      <c r="V200" s="91">
        <v>0</v>
      </c>
      <c r="W200" s="91">
        <v>0</v>
      </c>
      <c r="X200" s="91">
        <v>0</v>
      </c>
      <c r="Y200" s="91">
        <v>0</v>
      </c>
      <c r="Z200" s="91">
        <v>0</v>
      </c>
      <c r="AA200" s="91">
        <v>0</v>
      </c>
      <c r="AB200" s="91">
        <v>0</v>
      </c>
      <c r="AC200" s="91">
        <v>0</v>
      </c>
      <c r="AD200" s="91">
        <v>0</v>
      </c>
      <c r="AE200" s="91">
        <v>0</v>
      </c>
      <c r="AF200" s="91">
        <v>0</v>
      </c>
      <c r="AG200" s="91">
        <v>0</v>
      </c>
      <c r="AH200" s="91">
        <v>0</v>
      </c>
      <c r="AI200" s="91">
        <v>0</v>
      </c>
    </row>
    <row r="201" spans="1:35">
      <c r="A201" s="89" t="s">
        <v>75</v>
      </c>
      <c r="B201" s="89" t="s">
        <v>369</v>
      </c>
      <c r="C201" s="91">
        <v>0</v>
      </c>
      <c r="D201" s="91">
        <v>0</v>
      </c>
      <c r="E201" s="91">
        <v>0</v>
      </c>
      <c r="F201" s="91">
        <v>0</v>
      </c>
      <c r="G201" s="91">
        <v>0</v>
      </c>
      <c r="H201" s="91">
        <v>0</v>
      </c>
      <c r="I201" s="91">
        <v>0</v>
      </c>
      <c r="J201" s="91">
        <v>0</v>
      </c>
      <c r="K201" s="91">
        <v>0</v>
      </c>
      <c r="L201" s="91">
        <v>0</v>
      </c>
      <c r="M201" s="91">
        <v>0</v>
      </c>
      <c r="N201" s="91">
        <v>0</v>
      </c>
      <c r="O201" s="91">
        <v>0</v>
      </c>
      <c r="P201" s="91">
        <v>0</v>
      </c>
      <c r="Q201" s="91">
        <v>0</v>
      </c>
      <c r="R201" s="91">
        <v>0</v>
      </c>
      <c r="S201" s="91">
        <v>0</v>
      </c>
      <c r="T201" s="91">
        <v>0</v>
      </c>
      <c r="U201" s="91">
        <v>0</v>
      </c>
      <c r="V201" s="91">
        <v>0</v>
      </c>
      <c r="W201" s="91">
        <v>0</v>
      </c>
      <c r="X201" s="91">
        <v>0</v>
      </c>
      <c r="Y201" s="91">
        <v>0</v>
      </c>
      <c r="Z201" s="91">
        <v>0</v>
      </c>
      <c r="AA201" s="91">
        <v>0</v>
      </c>
      <c r="AB201" s="91">
        <v>0</v>
      </c>
      <c r="AC201" s="91">
        <v>0</v>
      </c>
      <c r="AD201" s="91">
        <v>0</v>
      </c>
      <c r="AE201" s="91">
        <v>0</v>
      </c>
      <c r="AF201" s="91">
        <v>0</v>
      </c>
      <c r="AG201" s="91">
        <v>0</v>
      </c>
      <c r="AH201" s="91">
        <v>0</v>
      </c>
      <c r="AI201" s="91">
        <v>0</v>
      </c>
    </row>
    <row r="202" spans="1:35">
      <c r="A202" s="89" t="s">
        <v>75</v>
      </c>
      <c r="B202" s="89" t="s">
        <v>370</v>
      </c>
      <c r="C202" s="91">
        <v>0</v>
      </c>
      <c r="D202" s="91">
        <v>0</v>
      </c>
      <c r="E202" s="91">
        <v>0</v>
      </c>
      <c r="F202" s="91">
        <v>0</v>
      </c>
      <c r="G202" s="91">
        <v>0</v>
      </c>
      <c r="H202" s="91">
        <v>0</v>
      </c>
      <c r="I202" s="91">
        <v>0</v>
      </c>
      <c r="J202" s="91">
        <v>0</v>
      </c>
      <c r="K202" s="91">
        <v>0</v>
      </c>
      <c r="L202" s="91">
        <v>0</v>
      </c>
      <c r="M202" s="91">
        <v>0</v>
      </c>
      <c r="N202" s="91">
        <v>0</v>
      </c>
      <c r="O202" s="91">
        <v>0</v>
      </c>
      <c r="P202" s="91">
        <v>0</v>
      </c>
      <c r="Q202" s="91">
        <v>0</v>
      </c>
      <c r="R202" s="91">
        <v>0</v>
      </c>
      <c r="S202" s="91">
        <v>0</v>
      </c>
      <c r="T202" s="91">
        <v>0</v>
      </c>
      <c r="U202" s="91">
        <v>0</v>
      </c>
      <c r="V202" s="91">
        <v>0</v>
      </c>
      <c r="W202" s="91">
        <v>0</v>
      </c>
      <c r="X202" s="91">
        <v>0</v>
      </c>
      <c r="Y202" s="91">
        <v>0</v>
      </c>
      <c r="Z202" s="91">
        <v>0</v>
      </c>
      <c r="AA202" s="91">
        <v>0</v>
      </c>
      <c r="AB202" s="91">
        <v>0</v>
      </c>
      <c r="AC202" s="91">
        <v>0</v>
      </c>
      <c r="AD202" s="91">
        <v>0</v>
      </c>
      <c r="AE202" s="91">
        <v>0</v>
      </c>
      <c r="AF202" s="91">
        <v>0</v>
      </c>
      <c r="AG202" s="91">
        <v>0</v>
      </c>
      <c r="AH202" s="91">
        <v>0</v>
      </c>
      <c r="AI202" s="91">
        <v>0</v>
      </c>
    </row>
    <row r="203" spans="1:35">
      <c r="A203" s="89" t="s">
        <v>75</v>
      </c>
      <c r="B203" s="89" t="s">
        <v>371</v>
      </c>
      <c r="C203" s="91">
        <v>0</v>
      </c>
      <c r="D203" s="91">
        <v>0</v>
      </c>
      <c r="E203" s="91">
        <v>0</v>
      </c>
      <c r="F203" s="91">
        <v>0</v>
      </c>
      <c r="G203" s="91">
        <v>0</v>
      </c>
      <c r="H203" s="91">
        <v>0</v>
      </c>
      <c r="I203" s="91">
        <v>0</v>
      </c>
      <c r="J203" s="91">
        <v>0</v>
      </c>
      <c r="K203" s="91">
        <v>0</v>
      </c>
      <c r="L203" s="91">
        <v>0</v>
      </c>
      <c r="M203" s="91">
        <v>0</v>
      </c>
      <c r="N203" s="91">
        <v>0</v>
      </c>
      <c r="O203" s="91">
        <v>0</v>
      </c>
      <c r="P203" s="91">
        <v>0</v>
      </c>
      <c r="Q203" s="91">
        <v>0</v>
      </c>
      <c r="R203" s="91">
        <v>0</v>
      </c>
      <c r="S203" s="91">
        <v>0</v>
      </c>
      <c r="T203" s="91">
        <v>0</v>
      </c>
      <c r="U203" s="91">
        <v>0</v>
      </c>
      <c r="V203" s="91">
        <v>0</v>
      </c>
      <c r="W203" s="91">
        <v>0</v>
      </c>
      <c r="X203" s="91">
        <v>0</v>
      </c>
      <c r="Y203" s="91">
        <v>0</v>
      </c>
      <c r="Z203" s="91">
        <v>0</v>
      </c>
      <c r="AA203" s="91">
        <v>0</v>
      </c>
      <c r="AB203" s="91">
        <v>0</v>
      </c>
      <c r="AC203" s="91">
        <v>0</v>
      </c>
      <c r="AD203" s="91">
        <v>0</v>
      </c>
      <c r="AE203" s="91">
        <v>0</v>
      </c>
      <c r="AF203" s="91">
        <v>0</v>
      </c>
      <c r="AG203" s="91">
        <v>0</v>
      </c>
      <c r="AH203" s="91">
        <v>0</v>
      </c>
      <c r="AI203" s="91">
        <v>0</v>
      </c>
    </row>
    <row r="204" spans="1:35">
      <c r="A204" s="89" t="s">
        <v>75</v>
      </c>
      <c r="B204" s="89" t="s">
        <v>372</v>
      </c>
      <c r="C204" s="91">
        <v>0</v>
      </c>
      <c r="D204" s="91">
        <v>0</v>
      </c>
      <c r="E204" s="91">
        <v>0</v>
      </c>
      <c r="F204" s="91">
        <v>0</v>
      </c>
      <c r="G204" s="91">
        <v>0</v>
      </c>
      <c r="H204" s="91">
        <v>0</v>
      </c>
      <c r="I204" s="91">
        <v>0</v>
      </c>
      <c r="J204" s="91">
        <v>0</v>
      </c>
      <c r="K204" s="91">
        <v>0</v>
      </c>
      <c r="L204" s="91">
        <v>0</v>
      </c>
      <c r="M204" s="91">
        <v>0</v>
      </c>
      <c r="N204" s="91">
        <v>0</v>
      </c>
      <c r="O204" s="91">
        <v>0</v>
      </c>
      <c r="P204" s="91">
        <v>0</v>
      </c>
      <c r="Q204" s="91">
        <v>0</v>
      </c>
      <c r="R204" s="91">
        <v>0</v>
      </c>
      <c r="S204" s="91">
        <v>0</v>
      </c>
      <c r="T204" s="91">
        <v>0</v>
      </c>
      <c r="U204" s="91">
        <v>0</v>
      </c>
      <c r="V204" s="91">
        <v>0</v>
      </c>
      <c r="W204" s="91">
        <v>0</v>
      </c>
      <c r="X204" s="91">
        <v>0</v>
      </c>
      <c r="Y204" s="91">
        <v>0</v>
      </c>
      <c r="Z204" s="91">
        <v>0</v>
      </c>
      <c r="AA204" s="91">
        <v>0</v>
      </c>
      <c r="AB204" s="91">
        <v>0</v>
      </c>
      <c r="AC204" s="91">
        <v>0</v>
      </c>
      <c r="AD204" s="91">
        <v>0</v>
      </c>
      <c r="AE204" s="91">
        <v>0</v>
      </c>
      <c r="AF204" s="91">
        <v>0</v>
      </c>
      <c r="AG204" s="91">
        <v>0</v>
      </c>
      <c r="AH204" s="91">
        <v>0</v>
      </c>
      <c r="AI204" s="91">
        <v>0</v>
      </c>
    </row>
    <row r="205" spans="1:35">
      <c r="A205" s="89" t="s">
        <v>75</v>
      </c>
      <c r="B205" s="89" t="s">
        <v>373</v>
      </c>
      <c r="C205" s="91">
        <v>0</v>
      </c>
      <c r="D205" s="91">
        <v>0</v>
      </c>
      <c r="E205" s="91">
        <v>0</v>
      </c>
      <c r="F205" s="91">
        <v>0</v>
      </c>
      <c r="G205" s="91">
        <v>0</v>
      </c>
      <c r="H205" s="91">
        <v>0</v>
      </c>
      <c r="I205" s="91">
        <v>0</v>
      </c>
      <c r="J205" s="91">
        <v>0</v>
      </c>
      <c r="K205" s="91">
        <v>0</v>
      </c>
      <c r="L205" s="91">
        <v>0</v>
      </c>
      <c r="M205" s="91">
        <v>0</v>
      </c>
      <c r="N205" s="91">
        <v>0</v>
      </c>
      <c r="O205" s="91">
        <v>0</v>
      </c>
      <c r="P205" s="91">
        <v>0</v>
      </c>
      <c r="Q205" s="91">
        <v>0</v>
      </c>
      <c r="R205" s="91">
        <v>0</v>
      </c>
      <c r="S205" s="91">
        <v>0</v>
      </c>
      <c r="T205" s="91">
        <v>0</v>
      </c>
      <c r="U205" s="91">
        <v>0</v>
      </c>
      <c r="V205" s="91">
        <v>0</v>
      </c>
      <c r="W205" s="91">
        <v>0</v>
      </c>
      <c r="X205" s="91">
        <v>0</v>
      </c>
      <c r="Y205" s="91">
        <v>0</v>
      </c>
      <c r="Z205" s="91">
        <v>0</v>
      </c>
      <c r="AA205" s="91">
        <v>0</v>
      </c>
      <c r="AB205" s="91">
        <v>0</v>
      </c>
      <c r="AC205" s="91">
        <v>0</v>
      </c>
      <c r="AD205" s="91">
        <v>0</v>
      </c>
      <c r="AE205" s="91">
        <v>0</v>
      </c>
      <c r="AF205" s="91">
        <v>0</v>
      </c>
      <c r="AG205" s="91">
        <v>0</v>
      </c>
      <c r="AH205" s="91">
        <v>0</v>
      </c>
      <c r="AI205" s="91">
        <v>0</v>
      </c>
    </row>
    <row r="206" spans="1:35">
      <c r="A206" s="89" t="s">
        <v>75</v>
      </c>
      <c r="B206" s="89" t="s">
        <v>374</v>
      </c>
      <c r="C206" s="91">
        <v>0</v>
      </c>
      <c r="D206" s="91">
        <v>0</v>
      </c>
      <c r="E206" s="91">
        <v>0</v>
      </c>
      <c r="F206" s="91">
        <v>0</v>
      </c>
      <c r="G206" s="91">
        <v>0</v>
      </c>
      <c r="H206" s="91">
        <v>0</v>
      </c>
      <c r="I206" s="91">
        <v>0</v>
      </c>
      <c r="J206" s="91">
        <v>0</v>
      </c>
      <c r="K206" s="91">
        <v>0</v>
      </c>
      <c r="L206" s="91">
        <v>0</v>
      </c>
      <c r="M206" s="91">
        <v>0</v>
      </c>
      <c r="N206" s="91">
        <v>0</v>
      </c>
      <c r="O206" s="91">
        <v>0</v>
      </c>
      <c r="P206" s="91">
        <v>0</v>
      </c>
      <c r="Q206" s="91">
        <v>0</v>
      </c>
      <c r="R206" s="91">
        <v>0</v>
      </c>
      <c r="S206" s="91">
        <v>0</v>
      </c>
      <c r="T206" s="91">
        <v>0</v>
      </c>
      <c r="U206" s="91">
        <v>0</v>
      </c>
      <c r="V206" s="91">
        <v>0</v>
      </c>
      <c r="W206" s="91">
        <v>0</v>
      </c>
      <c r="X206" s="91">
        <v>0</v>
      </c>
      <c r="Y206" s="91">
        <v>0</v>
      </c>
      <c r="Z206" s="91">
        <v>0</v>
      </c>
      <c r="AA206" s="91">
        <v>0</v>
      </c>
      <c r="AB206" s="91">
        <v>0</v>
      </c>
      <c r="AC206" s="91">
        <v>0</v>
      </c>
      <c r="AD206" s="91">
        <v>0</v>
      </c>
      <c r="AE206" s="91">
        <v>0</v>
      </c>
      <c r="AF206" s="91">
        <v>0</v>
      </c>
      <c r="AG206" s="91">
        <v>0</v>
      </c>
      <c r="AH206" s="91">
        <v>0</v>
      </c>
      <c r="AI206" s="91">
        <v>0</v>
      </c>
    </row>
    <row r="207" spans="1:35">
      <c r="A207" s="89" t="s">
        <v>75</v>
      </c>
      <c r="B207" s="89" t="s">
        <v>375</v>
      </c>
      <c r="C207" s="91">
        <v>0</v>
      </c>
      <c r="D207" s="91">
        <v>0</v>
      </c>
      <c r="E207" s="91">
        <v>0</v>
      </c>
      <c r="F207" s="91">
        <v>0</v>
      </c>
      <c r="G207" s="91">
        <v>0</v>
      </c>
      <c r="H207" s="91">
        <v>0</v>
      </c>
      <c r="I207" s="91">
        <v>0</v>
      </c>
      <c r="J207" s="91">
        <v>0</v>
      </c>
      <c r="K207" s="91">
        <v>0</v>
      </c>
      <c r="L207" s="91">
        <v>0</v>
      </c>
      <c r="M207" s="91">
        <v>0</v>
      </c>
      <c r="N207" s="91">
        <v>0</v>
      </c>
      <c r="O207" s="91">
        <v>0</v>
      </c>
      <c r="P207" s="91">
        <v>0</v>
      </c>
      <c r="Q207" s="91">
        <v>0</v>
      </c>
      <c r="R207" s="91">
        <v>0</v>
      </c>
      <c r="S207" s="91">
        <v>0</v>
      </c>
      <c r="T207" s="91">
        <v>0</v>
      </c>
      <c r="U207" s="91">
        <v>0</v>
      </c>
      <c r="V207" s="91">
        <v>0</v>
      </c>
      <c r="W207" s="91">
        <v>0</v>
      </c>
      <c r="X207" s="91">
        <v>0</v>
      </c>
      <c r="Y207" s="91">
        <v>0</v>
      </c>
      <c r="Z207" s="91">
        <v>0</v>
      </c>
      <c r="AA207" s="91">
        <v>0</v>
      </c>
      <c r="AB207" s="91">
        <v>0</v>
      </c>
      <c r="AC207" s="91">
        <v>0</v>
      </c>
      <c r="AD207" s="91">
        <v>0</v>
      </c>
      <c r="AE207" s="91">
        <v>0</v>
      </c>
      <c r="AF207" s="91">
        <v>0</v>
      </c>
      <c r="AG207" s="91">
        <v>0</v>
      </c>
      <c r="AH207" s="91">
        <v>0</v>
      </c>
      <c r="AI207" s="91">
        <v>0</v>
      </c>
    </row>
    <row r="208" spans="1:35">
      <c r="A208" s="89" t="s">
        <v>75</v>
      </c>
      <c r="B208" s="89" t="s">
        <v>376</v>
      </c>
      <c r="C208" s="91">
        <v>0</v>
      </c>
      <c r="D208" s="91">
        <v>0</v>
      </c>
      <c r="E208" s="91">
        <v>0</v>
      </c>
      <c r="F208" s="91">
        <v>0</v>
      </c>
      <c r="G208" s="91">
        <v>0</v>
      </c>
      <c r="H208" s="91">
        <v>0</v>
      </c>
      <c r="I208" s="91">
        <v>0</v>
      </c>
      <c r="J208" s="91">
        <v>0</v>
      </c>
      <c r="K208" s="91">
        <v>0</v>
      </c>
      <c r="L208" s="91">
        <v>0</v>
      </c>
      <c r="M208" s="91">
        <v>0</v>
      </c>
      <c r="N208" s="91">
        <v>0</v>
      </c>
      <c r="O208" s="91">
        <v>0</v>
      </c>
      <c r="P208" s="91">
        <v>0</v>
      </c>
      <c r="Q208" s="91">
        <v>0</v>
      </c>
      <c r="R208" s="91">
        <v>0</v>
      </c>
      <c r="S208" s="91">
        <v>0</v>
      </c>
      <c r="T208" s="91">
        <v>0</v>
      </c>
      <c r="U208" s="91">
        <v>0</v>
      </c>
      <c r="V208" s="91">
        <v>0</v>
      </c>
      <c r="W208" s="91">
        <v>0</v>
      </c>
      <c r="X208" s="91">
        <v>0</v>
      </c>
      <c r="Y208" s="91">
        <v>0</v>
      </c>
      <c r="Z208" s="91">
        <v>0</v>
      </c>
      <c r="AA208" s="91">
        <v>0</v>
      </c>
      <c r="AB208" s="91">
        <v>0</v>
      </c>
      <c r="AC208" s="91">
        <v>0</v>
      </c>
      <c r="AD208" s="91">
        <v>0</v>
      </c>
      <c r="AE208" s="91">
        <v>0</v>
      </c>
      <c r="AF208" s="91">
        <v>0</v>
      </c>
      <c r="AG208" s="91">
        <v>0</v>
      </c>
      <c r="AH208" s="91">
        <v>0</v>
      </c>
      <c r="AI208" s="91">
        <v>0</v>
      </c>
    </row>
    <row r="209" spans="1:35">
      <c r="A209" s="89" t="s">
        <v>75</v>
      </c>
      <c r="B209" s="89" t="s">
        <v>377</v>
      </c>
      <c r="C209" s="91">
        <v>0</v>
      </c>
      <c r="D209" s="91">
        <v>0</v>
      </c>
      <c r="E209" s="91">
        <v>0</v>
      </c>
      <c r="F209" s="91">
        <v>0</v>
      </c>
      <c r="G209" s="91">
        <v>0</v>
      </c>
      <c r="H209" s="91">
        <v>0</v>
      </c>
      <c r="I209" s="91">
        <v>0</v>
      </c>
      <c r="J209" s="91">
        <v>0</v>
      </c>
      <c r="K209" s="91">
        <v>0</v>
      </c>
      <c r="L209" s="91">
        <v>0</v>
      </c>
      <c r="M209" s="91">
        <v>0</v>
      </c>
      <c r="N209" s="91">
        <v>0</v>
      </c>
      <c r="O209" s="91">
        <v>0</v>
      </c>
      <c r="P209" s="91">
        <v>0</v>
      </c>
      <c r="Q209" s="91">
        <v>0</v>
      </c>
      <c r="R209" s="91">
        <v>0</v>
      </c>
      <c r="S209" s="91">
        <v>0</v>
      </c>
      <c r="T209" s="91">
        <v>0</v>
      </c>
      <c r="U209" s="91">
        <v>0</v>
      </c>
      <c r="V209" s="91">
        <v>0</v>
      </c>
      <c r="W209" s="91">
        <v>0</v>
      </c>
      <c r="X209" s="91">
        <v>0</v>
      </c>
      <c r="Y209" s="91">
        <v>0</v>
      </c>
      <c r="Z209" s="91">
        <v>0</v>
      </c>
      <c r="AA209" s="91">
        <v>0</v>
      </c>
      <c r="AB209" s="91">
        <v>0</v>
      </c>
      <c r="AC209" s="91">
        <v>0</v>
      </c>
      <c r="AD209" s="91">
        <v>0</v>
      </c>
      <c r="AE209" s="91">
        <v>0</v>
      </c>
      <c r="AF209" s="91">
        <v>0</v>
      </c>
      <c r="AG209" s="91">
        <v>0</v>
      </c>
      <c r="AH209" s="91">
        <v>0</v>
      </c>
      <c r="AI209" s="91">
        <v>0</v>
      </c>
    </row>
    <row r="210" spans="1:35">
      <c r="A210" s="89" t="s">
        <v>75</v>
      </c>
      <c r="B210" s="89" t="s">
        <v>378</v>
      </c>
      <c r="C210" s="91">
        <v>0</v>
      </c>
      <c r="D210" s="91">
        <v>0</v>
      </c>
      <c r="E210" s="91">
        <v>0</v>
      </c>
      <c r="F210" s="91">
        <v>0</v>
      </c>
      <c r="G210" s="91">
        <v>0</v>
      </c>
      <c r="H210" s="91">
        <v>0</v>
      </c>
      <c r="I210" s="91">
        <v>0</v>
      </c>
      <c r="J210" s="91">
        <v>0</v>
      </c>
      <c r="K210" s="91">
        <v>0</v>
      </c>
      <c r="L210" s="91">
        <v>0</v>
      </c>
      <c r="M210" s="91">
        <v>0</v>
      </c>
      <c r="N210" s="91">
        <v>0</v>
      </c>
      <c r="O210" s="91">
        <v>0</v>
      </c>
      <c r="P210" s="91">
        <v>0</v>
      </c>
      <c r="Q210" s="91">
        <v>0</v>
      </c>
      <c r="R210" s="91">
        <v>0</v>
      </c>
      <c r="S210" s="91">
        <v>0</v>
      </c>
      <c r="T210" s="91">
        <v>0</v>
      </c>
      <c r="U210" s="91">
        <v>0</v>
      </c>
      <c r="V210" s="91">
        <v>0</v>
      </c>
      <c r="W210" s="91">
        <v>0</v>
      </c>
      <c r="X210" s="91">
        <v>0</v>
      </c>
      <c r="Y210" s="91">
        <v>0</v>
      </c>
      <c r="Z210" s="91">
        <v>0</v>
      </c>
      <c r="AA210" s="91">
        <v>0</v>
      </c>
      <c r="AB210" s="91">
        <v>0</v>
      </c>
      <c r="AC210" s="91">
        <v>0</v>
      </c>
      <c r="AD210" s="91">
        <v>0</v>
      </c>
      <c r="AE210" s="91">
        <v>0</v>
      </c>
      <c r="AF210" s="91">
        <v>0</v>
      </c>
      <c r="AG210" s="91">
        <v>0</v>
      </c>
      <c r="AH210" s="91">
        <v>0</v>
      </c>
      <c r="AI210" s="91">
        <v>0</v>
      </c>
    </row>
    <row r="211" spans="1:35">
      <c r="A211" s="89" t="s">
        <v>75</v>
      </c>
      <c r="B211" s="89" t="s">
        <v>379</v>
      </c>
      <c r="C211" s="91">
        <v>0</v>
      </c>
      <c r="D211" s="91">
        <v>0</v>
      </c>
      <c r="E211" s="91">
        <v>0</v>
      </c>
      <c r="F211" s="91">
        <v>0</v>
      </c>
      <c r="G211" s="91">
        <v>0</v>
      </c>
      <c r="H211" s="91">
        <v>0</v>
      </c>
      <c r="I211" s="91">
        <v>0</v>
      </c>
      <c r="J211" s="91">
        <v>0</v>
      </c>
      <c r="K211" s="91">
        <v>0</v>
      </c>
      <c r="L211" s="91">
        <v>0</v>
      </c>
      <c r="M211" s="91">
        <v>0</v>
      </c>
      <c r="N211" s="91">
        <v>0</v>
      </c>
      <c r="O211" s="91">
        <v>0</v>
      </c>
      <c r="P211" s="91">
        <v>0</v>
      </c>
      <c r="Q211" s="91">
        <v>0</v>
      </c>
      <c r="R211" s="91">
        <v>0</v>
      </c>
      <c r="S211" s="91">
        <v>0</v>
      </c>
      <c r="T211" s="91">
        <v>0</v>
      </c>
      <c r="U211" s="91">
        <v>0</v>
      </c>
      <c r="V211" s="91">
        <v>0</v>
      </c>
      <c r="W211" s="91">
        <v>0</v>
      </c>
      <c r="X211" s="91">
        <v>0</v>
      </c>
      <c r="Y211" s="91">
        <v>0</v>
      </c>
      <c r="Z211" s="91">
        <v>0</v>
      </c>
      <c r="AA211" s="91">
        <v>0</v>
      </c>
      <c r="AB211" s="91">
        <v>0</v>
      </c>
      <c r="AC211" s="91">
        <v>0</v>
      </c>
      <c r="AD211" s="91">
        <v>0</v>
      </c>
      <c r="AE211" s="91">
        <v>0</v>
      </c>
      <c r="AF211" s="91">
        <v>0</v>
      </c>
      <c r="AG211" s="91">
        <v>0</v>
      </c>
      <c r="AH211" s="91">
        <v>0</v>
      </c>
      <c r="AI211" s="91">
        <v>0</v>
      </c>
    </row>
    <row r="212" spans="1:35">
      <c r="A212" s="89" t="s">
        <v>75</v>
      </c>
      <c r="B212" s="89" t="s">
        <v>380</v>
      </c>
      <c r="C212" s="91">
        <v>0</v>
      </c>
      <c r="D212" s="91">
        <v>0</v>
      </c>
      <c r="E212" s="91">
        <v>0</v>
      </c>
      <c r="F212" s="91">
        <v>0</v>
      </c>
      <c r="G212" s="91">
        <v>0</v>
      </c>
      <c r="H212" s="91">
        <v>0</v>
      </c>
      <c r="I212" s="91">
        <v>0</v>
      </c>
      <c r="J212" s="91">
        <v>0</v>
      </c>
      <c r="K212" s="91">
        <v>0</v>
      </c>
      <c r="L212" s="91">
        <v>0</v>
      </c>
      <c r="M212" s="91">
        <v>0</v>
      </c>
      <c r="N212" s="91">
        <v>0</v>
      </c>
      <c r="O212" s="91">
        <v>0</v>
      </c>
      <c r="P212" s="91">
        <v>0</v>
      </c>
      <c r="Q212" s="91">
        <v>0</v>
      </c>
      <c r="R212" s="91">
        <v>0</v>
      </c>
      <c r="S212" s="91">
        <v>0</v>
      </c>
      <c r="T212" s="91">
        <v>0</v>
      </c>
      <c r="U212" s="91">
        <v>0</v>
      </c>
      <c r="V212" s="91">
        <v>0</v>
      </c>
      <c r="W212" s="91">
        <v>0</v>
      </c>
      <c r="X212" s="91">
        <v>0</v>
      </c>
      <c r="Y212" s="91">
        <v>0</v>
      </c>
      <c r="Z212" s="91">
        <v>0</v>
      </c>
      <c r="AA212" s="91">
        <v>0</v>
      </c>
      <c r="AB212" s="91">
        <v>0</v>
      </c>
      <c r="AC212" s="91">
        <v>0</v>
      </c>
      <c r="AD212" s="91">
        <v>0</v>
      </c>
      <c r="AE212" s="91">
        <v>0</v>
      </c>
      <c r="AF212" s="91">
        <v>0</v>
      </c>
      <c r="AG212" s="91">
        <v>0</v>
      </c>
      <c r="AH212" s="91">
        <v>0</v>
      </c>
      <c r="AI212" s="91">
        <v>70</v>
      </c>
    </row>
    <row r="213" spans="1:35">
      <c r="A213" s="89" t="s">
        <v>75</v>
      </c>
      <c r="B213" s="89" t="s">
        <v>381</v>
      </c>
      <c r="C213" s="91">
        <v>0</v>
      </c>
      <c r="D213" s="91">
        <v>0</v>
      </c>
      <c r="E213" s="91">
        <v>0</v>
      </c>
      <c r="F213" s="91">
        <v>0</v>
      </c>
      <c r="G213" s="91">
        <v>0</v>
      </c>
      <c r="H213" s="91">
        <v>0</v>
      </c>
      <c r="I213" s="91">
        <v>0</v>
      </c>
      <c r="J213" s="91">
        <v>0</v>
      </c>
      <c r="K213" s="91">
        <v>0</v>
      </c>
      <c r="L213" s="91">
        <v>0</v>
      </c>
      <c r="M213" s="91">
        <v>0</v>
      </c>
      <c r="N213" s="91">
        <v>0</v>
      </c>
      <c r="O213" s="91">
        <v>0</v>
      </c>
      <c r="P213" s="91">
        <v>0</v>
      </c>
      <c r="Q213" s="91">
        <v>0</v>
      </c>
      <c r="R213" s="91">
        <v>0</v>
      </c>
      <c r="S213" s="91">
        <v>0</v>
      </c>
      <c r="T213" s="91">
        <v>0</v>
      </c>
      <c r="U213" s="91">
        <v>0</v>
      </c>
      <c r="V213" s="91">
        <v>0</v>
      </c>
      <c r="W213" s="91">
        <v>0</v>
      </c>
      <c r="X213" s="91">
        <v>0</v>
      </c>
      <c r="Y213" s="91">
        <v>0</v>
      </c>
      <c r="Z213" s="91">
        <v>0</v>
      </c>
      <c r="AA213" s="91">
        <v>0</v>
      </c>
      <c r="AB213" s="91">
        <v>0</v>
      </c>
      <c r="AC213" s="91">
        <v>0</v>
      </c>
      <c r="AD213" s="91">
        <v>0</v>
      </c>
      <c r="AE213" s="91">
        <v>0</v>
      </c>
      <c r="AF213" s="91">
        <v>0</v>
      </c>
      <c r="AG213" s="91">
        <v>0</v>
      </c>
      <c r="AH213" s="91">
        <v>0</v>
      </c>
      <c r="AI213" s="91">
        <v>0</v>
      </c>
    </row>
    <row r="214" spans="1:35">
      <c r="A214" s="89" t="s">
        <v>75</v>
      </c>
      <c r="B214" s="89" t="s">
        <v>122</v>
      </c>
      <c r="C214" s="91">
        <v>0</v>
      </c>
      <c r="D214" s="91">
        <v>0</v>
      </c>
      <c r="E214" s="91">
        <v>0</v>
      </c>
      <c r="F214" s="91">
        <v>0</v>
      </c>
      <c r="G214" s="91">
        <v>0</v>
      </c>
      <c r="H214" s="91">
        <v>0</v>
      </c>
      <c r="I214" s="91">
        <v>0</v>
      </c>
      <c r="J214" s="91">
        <v>0</v>
      </c>
      <c r="K214" s="91">
        <v>0</v>
      </c>
      <c r="L214" s="91">
        <v>0</v>
      </c>
      <c r="M214" s="91">
        <v>0</v>
      </c>
      <c r="N214" s="91">
        <v>0</v>
      </c>
      <c r="O214" s="91">
        <v>0</v>
      </c>
      <c r="P214" s="91">
        <v>0</v>
      </c>
      <c r="Q214" s="91">
        <v>0</v>
      </c>
      <c r="R214" s="91">
        <v>0</v>
      </c>
      <c r="S214" s="91">
        <v>0</v>
      </c>
      <c r="T214" s="91">
        <v>0</v>
      </c>
      <c r="U214" s="91">
        <v>0</v>
      </c>
      <c r="V214" s="91">
        <v>0</v>
      </c>
      <c r="W214" s="91">
        <v>0</v>
      </c>
      <c r="X214" s="91">
        <v>0</v>
      </c>
      <c r="Y214" s="91">
        <v>0</v>
      </c>
      <c r="Z214" s="91">
        <v>0</v>
      </c>
      <c r="AA214" s="91">
        <v>0</v>
      </c>
      <c r="AB214" s="91">
        <v>0</v>
      </c>
      <c r="AC214" s="91">
        <v>0</v>
      </c>
      <c r="AD214" s="91">
        <v>0</v>
      </c>
      <c r="AE214" s="91">
        <v>0</v>
      </c>
      <c r="AF214" s="91">
        <v>0</v>
      </c>
      <c r="AG214" s="91">
        <v>0</v>
      </c>
      <c r="AH214" s="91">
        <v>0</v>
      </c>
      <c r="AI214" s="91">
        <v>0</v>
      </c>
    </row>
    <row r="215" spans="1:35">
      <c r="A215" s="89" t="s">
        <v>75</v>
      </c>
      <c r="B215" s="89" t="s">
        <v>121</v>
      </c>
      <c r="C215" s="91">
        <v>0</v>
      </c>
      <c r="D215" s="91">
        <v>0</v>
      </c>
      <c r="E215" s="91">
        <v>0</v>
      </c>
      <c r="F215" s="91">
        <v>0</v>
      </c>
      <c r="G215" s="91">
        <v>0</v>
      </c>
      <c r="H215" s="91">
        <v>0</v>
      </c>
      <c r="I215" s="91">
        <v>0</v>
      </c>
      <c r="J215" s="91">
        <v>0</v>
      </c>
      <c r="K215" s="91">
        <v>0</v>
      </c>
      <c r="L215" s="91">
        <v>0</v>
      </c>
      <c r="M215" s="91">
        <v>0</v>
      </c>
      <c r="N215" s="91">
        <v>0</v>
      </c>
      <c r="O215" s="91">
        <v>0</v>
      </c>
      <c r="P215" s="91">
        <v>0</v>
      </c>
      <c r="Q215" s="91">
        <v>0</v>
      </c>
      <c r="R215" s="91">
        <v>0</v>
      </c>
      <c r="S215" s="91">
        <v>0</v>
      </c>
      <c r="T215" s="91">
        <v>0</v>
      </c>
      <c r="U215" s="91">
        <v>0</v>
      </c>
      <c r="V215" s="91">
        <v>0</v>
      </c>
      <c r="W215" s="91">
        <v>0</v>
      </c>
      <c r="X215" s="91">
        <v>0</v>
      </c>
      <c r="Y215" s="91">
        <v>0</v>
      </c>
      <c r="Z215" s="91">
        <v>0</v>
      </c>
      <c r="AA215" s="91">
        <v>0</v>
      </c>
      <c r="AB215" s="91">
        <v>0</v>
      </c>
      <c r="AC215" s="91">
        <v>0</v>
      </c>
      <c r="AD215" s="91">
        <v>0</v>
      </c>
      <c r="AE215" s="91">
        <v>0</v>
      </c>
      <c r="AF215" s="91">
        <v>0</v>
      </c>
      <c r="AG215" s="91">
        <v>0</v>
      </c>
      <c r="AH215" s="91">
        <v>0</v>
      </c>
      <c r="AI215" s="91">
        <v>0</v>
      </c>
    </row>
    <row r="216" spans="1:35">
      <c r="A216" s="89" t="s">
        <v>75</v>
      </c>
      <c r="B216" s="89" t="s">
        <v>123</v>
      </c>
      <c r="C216" s="91">
        <v>0</v>
      </c>
      <c r="D216" s="91">
        <v>0</v>
      </c>
      <c r="E216" s="91">
        <v>0</v>
      </c>
      <c r="F216" s="91">
        <v>0</v>
      </c>
      <c r="G216" s="91">
        <v>0</v>
      </c>
      <c r="H216" s="91">
        <v>0</v>
      </c>
      <c r="I216" s="91">
        <v>0</v>
      </c>
      <c r="J216" s="91">
        <v>0</v>
      </c>
      <c r="K216" s="91">
        <v>0</v>
      </c>
      <c r="L216" s="91">
        <v>0</v>
      </c>
      <c r="M216" s="91">
        <v>0</v>
      </c>
      <c r="N216" s="91">
        <v>0</v>
      </c>
      <c r="O216" s="91">
        <v>0</v>
      </c>
      <c r="P216" s="91">
        <v>0</v>
      </c>
      <c r="Q216" s="91">
        <v>0</v>
      </c>
      <c r="R216" s="91">
        <v>0</v>
      </c>
      <c r="S216" s="91">
        <v>0</v>
      </c>
      <c r="T216" s="91">
        <v>0</v>
      </c>
      <c r="U216" s="91">
        <v>0</v>
      </c>
      <c r="V216" s="91">
        <v>0</v>
      </c>
      <c r="W216" s="91">
        <v>0</v>
      </c>
      <c r="X216" s="91">
        <v>0</v>
      </c>
      <c r="Y216" s="91">
        <v>0</v>
      </c>
      <c r="Z216" s="91">
        <v>0</v>
      </c>
      <c r="AA216" s="91">
        <v>0</v>
      </c>
      <c r="AB216" s="91">
        <v>0</v>
      </c>
      <c r="AC216" s="91">
        <v>0</v>
      </c>
      <c r="AD216" s="91">
        <v>0</v>
      </c>
      <c r="AE216" s="91">
        <v>0</v>
      </c>
      <c r="AF216" s="91">
        <v>0</v>
      </c>
      <c r="AG216" s="91">
        <v>0</v>
      </c>
      <c r="AH216" s="91">
        <v>0</v>
      </c>
      <c r="AI216" s="91">
        <v>0</v>
      </c>
    </row>
    <row r="217" spans="1:35">
      <c r="A217" s="89" t="s">
        <v>75</v>
      </c>
      <c r="B217" s="89" t="s">
        <v>384</v>
      </c>
      <c r="C217" s="91">
        <v>0</v>
      </c>
      <c r="D217" s="91">
        <v>2</v>
      </c>
      <c r="E217" s="91">
        <v>1</v>
      </c>
      <c r="F217" s="91">
        <v>0</v>
      </c>
      <c r="G217" s="91">
        <v>0</v>
      </c>
      <c r="H217" s="91">
        <v>0</v>
      </c>
      <c r="I217" s="91">
        <v>0</v>
      </c>
      <c r="J217" s="91">
        <v>1</v>
      </c>
      <c r="K217" s="91">
        <v>0</v>
      </c>
      <c r="L217" s="91">
        <v>2</v>
      </c>
      <c r="M217" s="91">
        <v>0</v>
      </c>
      <c r="N217" s="91">
        <v>0</v>
      </c>
      <c r="O217" s="91">
        <v>1</v>
      </c>
      <c r="P217" s="91">
        <v>1</v>
      </c>
      <c r="Q217" s="91">
        <v>0</v>
      </c>
      <c r="R217" s="91">
        <v>0</v>
      </c>
      <c r="S217" s="91">
        <v>0</v>
      </c>
      <c r="T217" s="91">
        <v>0</v>
      </c>
      <c r="U217" s="91">
        <v>0</v>
      </c>
      <c r="V217" s="91">
        <v>0</v>
      </c>
      <c r="W217" s="91">
        <v>0</v>
      </c>
      <c r="X217" s="91">
        <v>0</v>
      </c>
      <c r="Y217" s="91">
        <v>0</v>
      </c>
      <c r="Z217" s="91">
        <v>0</v>
      </c>
      <c r="AA217" s="91">
        <v>0</v>
      </c>
      <c r="AB217" s="91">
        <v>0</v>
      </c>
      <c r="AC217" s="91">
        <v>0</v>
      </c>
      <c r="AD217" s="91">
        <v>0</v>
      </c>
      <c r="AE217" s="91">
        <v>2</v>
      </c>
      <c r="AF217" s="91">
        <v>0</v>
      </c>
      <c r="AG217" s="91">
        <v>0</v>
      </c>
      <c r="AH217" s="91">
        <v>0</v>
      </c>
      <c r="AI217" s="91">
        <v>0</v>
      </c>
    </row>
    <row r="218" spans="1:35">
      <c r="A218" s="89" t="s">
        <v>75</v>
      </c>
      <c r="B218" s="89" t="s">
        <v>385</v>
      </c>
      <c r="C218" s="91">
        <v>0</v>
      </c>
      <c r="D218" s="91">
        <v>2</v>
      </c>
      <c r="E218" s="91">
        <v>0</v>
      </c>
      <c r="F218" s="91">
        <v>0</v>
      </c>
      <c r="G218" s="91">
        <v>0</v>
      </c>
      <c r="H218" s="91">
        <v>1</v>
      </c>
      <c r="I218" s="91">
        <v>0</v>
      </c>
      <c r="J218" s="91">
        <v>3</v>
      </c>
      <c r="K218" s="91">
        <v>2</v>
      </c>
      <c r="L218" s="91">
        <v>0</v>
      </c>
      <c r="M218" s="91">
        <v>0</v>
      </c>
      <c r="N218" s="91">
        <v>0</v>
      </c>
      <c r="O218" s="91">
        <v>0</v>
      </c>
      <c r="P218" s="91">
        <v>2</v>
      </c>
      <c r="Q218" s="91">
        <v>0</v>
      </c>
      <c r="R218" s="91">
        <v>2</v>
      </c>
      <c r="S218" s="91">
        <v>0</v>
      </c>
      <c r="T218" s="91">
        <v>0</v>
      </c>
      <c r="U218" s="91">
        <v>0</v>
      </c>
      <c r="V218" s="91">
        <v>1</v>
      </c>
      <c r="W218" s="91">
        <v>1</v>
      </c>
      <c r="X218" s="91">
        <v>1</v>
      </c>
      <c r="Y218" s="91">
        <v>1</v>
      </c>
      <c r="Z218" s="91">
        <v>0</v>
      </c>
      <c r="AA218" s="91">
        <v>0</v>
      </c>
      <c r="AB218" s="91">
        <v>0</v>
      </c>
      <c r="AC218" s="91">
        <v>0</v>
      </c>
      <c r="AD218" s="91">
        <v>0</v>
      </c>
      <c r="AE218" s="91">
        <v>0</v>
      </c>
      <c r="AF218" s="91">
        <v>0</v>
      </c>
      <c r="AG218" s="91">
        <v>1</v>
      </c>
      <c r="AH218" s="91">
        <v>0</v>
      </c>
      <c r="AI218" s="91">
        <v>0</v>
      </c>
    </row>
    <row r="219" spans="1:35">
      <c r="A219" s="89" t="s">
        <v>75</v>
      </c>
      <c r="B219" s="89" t="s">
        <v>386</v>
      </c>
      <c r="C219" s="91">
        <v>0</v>
      </c>
      <c r="D219" s="91">
        <v>1</v>
      </c>
      <c r="E219" s="91">
        <v>1</v>
      </c>
      <c r="F219" s="91">
        <v>1</v>
      </c>
      <c r="G219" s="91">
        <v>1</v>
      </c>
      <c r="H219" s="91">
        <v>0</v>
      </c>
      <c r="I219" s="91">
        <v>0</v>
      </c>
      <c r="J219" s="91">
        <v>1</v>
      </c>
      <c r="K219" s="91">
        <v>1</v>
      </c>
      <c r="L219" s="91">
        <v>0</v>
      </c>
      <c r="M219" s="91">
        <v>0</v>
      </c>
      <c r="N219" s="91">
        <v>1</v>
      </c>
      <c r="O219" s="91">
        <v>0</v>
      </c>
      <c r="P219" s="91">
        <v>0</v>
      </c>
      <c r="Q219" s="91">
        <v>0</v>
      </c>
      <c r="R219" s="91">
        <v>0</v>
      </c>
      <c r="S219" s="91">
        <v>1</v>
      </c>
      <c r="T219" s="91">
        <v>0</v>
      </c>
      <c r="U219" s="91">
        <v>1</v>
      </c>
      <c r="V219" s="91">
        <v>0</v>
      </c>
      <c r="W219" s="91">
        <v>0</v>
      </c>
      <c r="X219" s="91">
        <v>0</v>
      </c>
      <c r="Y219" s="91">
        <v>0</v>
      </c>
      <c r="Z219" s="91">
        <v>0</v>
      </c>
      <c r="AA219" s="91">
        <v>0</v>
      </c>
      <c r="AB219" s="91">
        <v>0</v>
      </c>
      <c r="AC219" s="91">
        <v>0</v>
      </c>
      <c r="AD219" s="91">
        <v>0</v>
      </c>
      <c r="AE219" s="91">
        <v>0</v>
      </c>
      <c r="AF219" s="91">
        <v>0</v>
      </c>
      <c r="AG219" s="91">
        <v>0</v>
      </c>
      <c r="AH219" s="91">
        <v>0</v>
      </c>
      <c r="AI219" s="91">
        <v>0</v>
      </c>
    </row>
    <row r="220" spans="1:35">
      <c r="A220" s="89" t="s">
        <v>75</v>
      </c>
      <c r="B220" s="89" t="s">
        <v>387</v>
      </c>
      <c r="C220" s="91">
        <v>0</v>
      </c>
      <c r="D220" s="91">
        <v>0</v>
      </c>
      <c r="E220" s="91">
        <v>0</v>
      </c>
      <c r="F220" s="91">
        <v>0</v>
      </c>
      <c r="G220" s="91">
        <v>0</v>
      </c>
      <c r="H220" s="91">
        <v>0</v>
      </c>
      <c r="I220" s="91">
        <v>0</v>
      </c>
      <c r="J220" s="91">
        <v>0</v>
      </c>
      <c r="K220" s="91">
        <v>0</v>
      </c>
      <c r="L220" s="91">
        <v>0</v>
      </c>
      <c r="M220" s="91">
        <v>0</v>
      </c>
      <c r="N220" s="91">
        <v>0</v>
      </c>
      <c r="O220" s="91">
        <v>0</v>
      </c>
      <c r="P220" s="91">
        <v>0</v>
      </c>
      <c r="Q220" s="91">
        <v>0</v>
      </c>
      <c r="R220" s="91">
        <v>0</v>
      </c>
      <c r="S220" s="91">
        <v>0</v>
      </c>
      <c r="T220" s="91">
        <v>0</v>
      </c>
      <c r="U220" s="91">
        <v>0</v>
      </c>
      <c r="V220" s="91">
        <v>0</v>
      </c>
      <c r="W220" s="91">
        <v>0</v>
      </c>
      <c r="X220" s="91">
        <v>0</v>
      </c>
      <c r="Y220" s="91">
        <v>0</v>
      </c>
      <c r="Z220" s="91">
        <v>0</v>
      </c>
      <c r="AA220" s="91">
        <v>0</v>
      </c>
      <c r="AB220" s="91">
        <v>0</v>
      </c>
      <c r="AC220" s="91">
        <v>0</v>
      </c>
      <c r="AD220" s="91">
        <v>0</v>
      </c>
      <c r="AE220" s="91">
        <v>0</v>
      </c>
      <c r="AF220" s="91">
        <v>13</v>
      </c>
      <c r="AG220" s="91">
        <v>0</v>
      </c>
      <c r="AH220" s="91">
        <v>11</v>
      </c>
      <c r="AI220" s="91">
        <v>0</v>
      </c>
    </row>
    <row r="221" spans="1:35">
      <c r="A221" s="89" t="s">
        <v>75</v>
      </c>
      <c r="B221" s="89" t="s">
        <v>388</v>
      </c>
      <c r="C221" s="91">
        <v>0</v>
      </c>
      <c r="D221" s="91">
        <v>12</v>
      </c>
      <c r="E221" s="91">
        <v>11</v>
      </c>
      <c r="F221" s="91">
        <v>14</v>
      </c>
      <c r="G221" s="91">
        <v>12</v>
      </c>
      <c r="H221" s="91">
        <v>11</v>
      </c>
      <c r="I221" s="91">
        <v>7</v>
      </c>
      <c r="J221" s="91">
        <v>20</v>
      </c>
      <c r="K221" s="91">
        <v>10</v>
      </c>
      <c r="L221" s="91">
        <v>14</v>
      </c>
      <c r="M221" s="91">
        <v>16</v>
      </c>
      <c r="N221" s="91">
        <v>10</v>
      </c>
      <c r="O221" s="91">
        <v>2</v>
      </c>
      <c r="P221" s="91">
        <v>12</v>
      </c>
      <c r="Q221" s="91">
        <v>19</v>
      </c>
      <c r="R221" s="91">
        <v>16</v>
      </c>
      <c r="S221" s="91">
        <v>18</v>
      </c>
      <c r="T221" s="91">
        <v>25</v>
      </c>
      <c r="U221" s="91">
        <v>15</v>
      </c>
      <c r="V221" s="91">
        <v>3</v>
      </c>
      <c r="W221" s="91">
        <v>5</v>
      </c>
      <c r="X221" s="91">
        <v>17</v>
      </c>
      <c r="Y221" s="91">
        <v>8</v>
      </c>
      <c r="Z221" s="91">
        <v>15</v>
      </c>
      <c r="AA221" s="91">
        <v>19</v>
      </c>
      <c r="AB221" s="91">
        <v>6</v>
      </c>
      <c r="AC221" s="91">
        <v>0</v>
      </c>
      <c r="AD221" s="91">
        <v>9</v>
      </c>
      <c r="AE221" s="91">
        <v>9</v>
      </c>
      <c r="AF221" s="91">
        <v>11</v>
      </c>
      <c r="AG221" s="91">
        <v>10</v>
      </c>
      <c r="AH221" s="91">
        <v>3</v>
      </c>
      <c r="AI221" s="91">
        <v>0</v>
      </c>
    </row>
    <row r="222" spans="1:35">
      <c r="A222" s="89" t="s">
        <v>75</v>
      </c>
      <c r="B222" s="89" t="s">
        <v>389</v>
      </c>
      <c r="C222" s="91">
        <v>0</v>
      </c>
      <c r="D222" s="91">
        <v>9</v>
      </c>
      <c r="E222" s="91">
        <v>16</v>
      </c>
      <c r="F222" s="91">
        <v>3</v>
      </c>
      <c r="G222" s="91">
        <v>2</v>
      </c>
      <c r="H222" s="91">
        <v>59</v>
      </c>
      <c r="I222" s="91">
        <v>35</v>
      </c>
      <c r="J222" s="91">
        <v>46</v>
      </c>
      <c r="K222" s="91">
        <v>62</v>
      </c>
      <c r="L222" s="91">
        <v>57</v>
      </c>
      <c r="M222" s="91">
        <v>9</v>
      </c>
      <c r="N222" s="91">
        <v>6</v>
      </c>
      <c r="O222" s="91">
        <v>0</v>
      </c>
      <c r="P222" s="91">
        <v>66</v>
      </c>
      <c r="Q222" s="91">
        <v>49</v>
      </c>
      <c r="R222" s="91">
        <v>107</v>
      </c>
      <c r="S222" s="91">
        <v>74</v>
      </c>
      <c r="T222" s="91">
        <v>16</v>
      </c>
      <c r="U222" s="91">
        <v>11</v>
      </c>
      <c r="V222" s="91">
        <v>79</v>
      </c>
      <c r="W222" s="91">
        <v>74</v>
      </c>
      <c r="X222" s="91">
        <v>70</v>
      </c>
      <c r="Y222" s="91">
        <v>44</v>
      </c>
      <c r="Z222" s="91">
        <v>50</v>
      </c>
      <c r="AA222" s="91">
        <v>1</v>
      </c>
      <c r="AB222" s="91">
        <v>0</v>
      </c>
      <c r="AC222" s="91">
        <v>6</v>
      </c>
      <c r="AD222" s="91">
        <v>4</v>
      </c>
      <c r="AE222" s="91">
        <v>15</v>
      </c>
      <c r="AF222" s="91">
        <v>23</v>
      </c>
      <c r="AG222" s="91">
        <v>11</v>
      </c>
      <c r="AH222" s="91">
        <v>3</v>
      </c>
      <c r="AI222" s="91">
        <v>0</v>
      </c>
    </row>
    <row r="223" spans="1:35">
      <c r="A223" s="89" t="s">
        <v>75</v>
      </c>
      <c r="B223" s="89" t="s">
        <v>390</v>
      </c>
      <c r="C223" s="91">
        <v>0</v>
      </c>
      <c r="D223" s="91">
        <v>36</v>
      </c>
      <c r="E223" s="91">
        <v>23</v>
      </c>
      <c r="F223" s="91">
        <v>14</v>
      </c>
      <c r="G223" s="91">
        <v>2</v>
      </c>
      <c r="H223" s="91">
        <v>28</v>
      </c>
      <c r="I223" s="91">
        <v>19</v>
      </c>
      <c r="J223" s="91">
        <v>33</v>
      </c>
      <c r="K223" s="91">
        <v>21</v>
      </c>
      <c r="L223" s="91">
        <v>20</v>
      </c>
      <c r="M223" s="91">
        <v>12</v>
      </c>
      <c r="N223" s="91">
        <v>7</v>
      </c>
      <c r="O223" s="91">
        <v>6</v>
      </c>
      <c r="P223" s="91">
        <v>22</v>
      </c>
      <c r="Q223" s="91">
        <v>21</v>
      </c>
      <c r="R223" s="91">
        <v>25</v>
      </c>
      <c r="S223" s="91">
        <v>11</v>
      </c>
      <c r="T223" s="91">
        <v>6</v>
      </c>
      <c r="U223" s="91">
        <v>12</v>
      </c>
      <c r="V223" s="91">
        <v>15</v>
      </c>
      <c r="W223" s="91">
        <v>19</v>
      </c>
      <c r="X223" s="91">
        <v>19</v>
      </c>
      <c r="Y223" s="91">
        <v>11</v>
      </c>
      <c r="Z223" s="91">
        <v>8</v>
      </c>
      <c r="AA223" s="91">
        <v>1</v>
      </c>
      <c r="AB223" s="91">
        <v>3</v>
      </c>
      <c r="AC223" s="91">
        <v>2</v>
      </c>
      <c r="AD223" s="91">
        <v>8</v>
      </c>
      <c r="AE223" s="91">
        <v>15</v>
      </c>
      <c r="AF223" s="91">
        <v>15</v>
      </c>
      <c r="AG223" s="91">
        <v>11</v>
      </c>
      <c r="AH223" s="91">
        <v>3</v>
      </c>
      <c r="AI223" s="91">
        <v>0</v>
      </c>
    </row>
    <row r="224" spans="1:35">
      <c r="A224" s="89" t="s">
        <v>75</v>
      </c>
      <c r="B224" s="89" t="s">
        <v>391</v>
      </c>
      <c r="C224" s="91">
        <v>0</v>
      </c>
      <c r="D224" s="91">
        <v>1</v>
      </c>
      <c r="E224" s="91">
        <v>0</v>
      </c>
      <c r="F224" s="91">
        <v>0</v>
      </c>
      <c r="G224" s="91">
        <v>0</v>
      </c>
      <c r="H224" s="91">
        <v>0</v>
      </c>
      <c r="I224" s="91">
        <v>0</v>
      </c>
      <c r="J224" s="91">
        <v>0</v>
      </c>
      <c r="K224" s="91">
        <v>1</v>
      </c>
      <c r="L224" s="91">
        <v>0</v>
      </c>
      <c r="M224" s="91">
        <v>0</v>
      </c>
      <c r="N224" s="91">
        <v>0</v>
      </c>
      <c r="O224" s="91">
        <v>0</v>
      </c>
      <c r="P224" s="91">
        <v>0</v>
      </c>
      <c r="Q224" s="91">
        <v>0</v>
      </c>
      <c r="R224" s="91">
        <v>0</v>
      </c>
      <c r="S224" s="91">
        <v>0</v>
      </c>
      <c r="T224" s="91">
        <v>0</v>
      </c>
      <c r="U224" s="91">
        <v>0</v>
      </c>
      <c r="V224" s="91">
        <v>0</v>
      </c>
      <c r="W224" s="91">
        <v>0</v>
      </c>
      <c r="X224" s="91">
        <v>0</v>
      </c>
      <c r="Y224" s="91">
        <v>0</v>
      </c>
      <c r="Z224" s="91">
        <v>0</v>
      </c>
      <c r="AA224" s="91">
        <v>0</v>
      </c>
      <c r="AB224" s="91">
        <v>0</v>
      </c>
      <c r="AC224" s="91">
        <v>0</v>
      </c>
      <c r="AD224" s="91">
        <v>0</v>
      </c>
      <c r="AE224" s="91">
        <v>0</v>
      </c>
      <c r="AF224" s="91">
        <v>0</v>
      </c>
      <c r="AG224" s="91">
        <v>0</v>
      </c>
      <c r="AH224" s="91">
        <v>0</v>
      </c>
      <c r="AI224" s="91">
        <v>0</v>
      </c>
    </row>
    <row r="225" spans="1:35">
      <c r="A225" s="89" t="s">
        <v>392</v>
      </c>
      <c r="B225" s="89" t="s">
        <v>392</v>
      </c>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c r="AH225" s="91"/>
      <c r="AI225" s="91"/>
    </row>
  </sheetData>
  <conditionalFormatting pivot="1" sqref="C9:AI225">
    <cfRule type="cellIs" dxfId="1" priority="1" operator="equal">
      <formula>0</formula>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
  <sheetViews>
    <sheetView showGridLines="0" workbookViewId="0">
      <selection activeCell="C2" sqref="C2"/>
    </sheetView>
  </sheetViews>
  <sheetFormatPr defaultRowHeight="15"/>
  <cols>
    <col min="1" max="1" width="9.85546875" customWidth="1" collapsed="1"/>
    <col min="2" max="2" width="17" bestFit="1" customWidth="1" collapsed="1"/>
    <col min="3" max="3" width="40.28515625" bestFit="1" customWidth="1" collapsed="1"/>
    <col min="4" max="4" width="11" customWidth="1" collapsed="1"/>
    <col min="5" max="5" width="18.85546875" customWidth="1" collapsed="1"/>
    <col min="6" max="6" width="47" bestFit="1" customWidth="1" collapsed="1"/>
    <col min="7" max="7" width="12.5703125" customWidth="1" collapsed="1"/>
    <col min="8" max="8" width="13.7109375" customWidth="1" collapsed="1"/>
    <col min="9" max="9" width="7.7109375" customWidth="1" collapsed="1"/>
    <col min="10" max="10" width="7.5703125" customWidth="1" collapsed="1"/>
    <col min="11" max="11" width="28.140625" bestFit="1" customWidth="1" collapsed="1"/>
    <col min="12" max="12" width="12.85546875" customWidth="1" collapsed="1"/>
    <col min="13" max="21" width="5.5703125" customWidth="1" collapsed="1"/>
    <col min="22" max="43" width="6.7109375" customWidth="1" collapsed="1"/>
    <col min="44" max="44" width="7.5703125" customWidth="1" collapsed="1"/>
  </cols>
  <sheetData>
    <row r="1" spans="1:44">
      <c r="A1" s="81" t="s">
        <v>146</v>
      </c>
      <c r="B1" s="82" t="s">
        <v>147</v>
      </c>
      <c r="C1" s="82" t="s">
        <v>148</v>
      </c>
      <c r="D1" s="82" t="s">
        <v>149</v>
      </c>
      <c r="E1" s="82" t="s">
        <v>150</v>
      </c>
      <c r="F1" s="82" t="s">
        <v>69</v>
      </c>
      <c r="G1" s="82" t="s">
        <v>70</v>
      </c>
      <c r="H1" s="82" t="s">
        <v>72</v>
      </c>
      <c r="I1" s="82" t="s">
        <v>73</v>
      </c>
      <c r="J1" s="82" t="s">
        <v>71</v>
      </c>
      <c r="K1" s="82" t="s">
        <v>115</v>
      </c>
      <c r="L1" s="82" t="s">
        <v>117</v>
      </c>
      <c r="M1" s="82" t="s">
        <v>76</v>
      </c>
      <c r="N1" s="82" t="s">
        <v>77</v>
      </c>
      <c r="O1" s="82" t="s">
        <v>78</v>
      </c>
      <c r="P1" s="82" t="s">
        <v>79</v>
      </c>
      <c r="Q1" s="82" t="s">
        <v>80</v>
      </c>
      <c r="R1" s="82" t="s">
        <v>81</v>
      </c>
      <c r="S1" s="82" t="s">
        <v>82</v>
      </c>
      <c r="T1" s="82" t="s">
        <v>83</v>
      </c>
      <c r="U1" s="82" t="s">
        <v>84</v>
      </c>
      <c r="V1" s="82" t="s">
        <v>85</v>
      </c>
      <c r="W1" s="82" t="s">
        <v>86</v>
      </c>
      <c r="X1" s="82" t="s">
        <v>87</v>
      </c>
      <c r="Y1" s="82" t="s">
        <v>88</v>
      </c>
      <c r="Z1" s="82" t="s">
        <v>89</v>
      </c>
      <c r="AA1" s="82" t="s">
        <v>90</v>
      </c>
      <c r="AB1" s="82" t="s">
        <v>91</v>
      </c>
      <c r="AC1" s="82" t="s">
        <v>92</v>
      </c>
      <c r="AD1" s="82" t="s">
        <v>93</v>
      </c>
      <c r="AE1" s="82" t="s">
        <v>94</v>
      </c>
      <c r="AF1" s="82" t="s">
        <v>95</v>
      </c>
      <c r="AG1" s="82" t="s">
        <v>96</v>
      </c>
      <c r="AH1" s="82" t="s">
        <v>97</v>
      </c>
      <c r="AI1" s="82" t="s">
        <v>98</v>
      </c>
      <c r="AJ1" s="82" t="s">
        <v>99</v>
      </c>
      <c r="AK1" s="82" t="s">
        <v>100</v>
      </c>
      <c r="AL1" s="82" t="s">
        <v>101</v>
      </c>
      <c r="AM1" s="82" t="s">
        <v>102</v>
      </c>
      <c r="AN1" s="82" t="s">
        <v>103</v>
      </c>
      <c r="AO1" s="82" t="s">
        <v>104</v>
      </c>
      <c r="AP1" s="82" t="s">
        <v>105</v>
      </c>
      <c r="AQ1" s="82" t="s">
        <v>106</v>
      </c>
      <c r="AR1" s="83" t="s">
        <v>74</v>
      </c>
    </row>
    <row r="2" spans="1:44">
      <c r="A2" s="136"/>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7"/>
  <sheetViews>
    <sheetView showGridLines="0" workbookViewId="0">
      <pane xSplit="6" ySplit="1" topLeftCell="G2" activePane="bottomRight" state="frozen"/>
      <selection pane="topRight" activeCell="G1" sqref="G1"/>
      <selection pane="bottomLeft" activeCell="A2" sqref="A2"/>
      <selection pane="bottomRight" activeCell="L6" sqref="L6"/>
    </sheetView>
  </sheetViews>
  <sheetFormatPr defaultColWidth="10.28515625" defaultRowHeight="15"/>
  <cols>
    <col min="1" max="1" width="44.85546875" style="61" bestFit="1" customWidth="1" collapsed="1"/>
    <col min="2" max="2" width="9.7109375" style="53" bestFit="1" customWidth="1" collapsed="1"/>
    <col min="3" max="3" width="10.7109375" style="53" bestFit="1" customWidth="1" collapsed="1"/>
    <col min="4" max="4" width="5.85546875" style="53" bestFit="1" customWidth="1" collapsed="1"/>
    <col min="5" max="5" width="5" style="53" bestFit="1" customWidth="1" collapsed="1"/>
    <col min="6" max="6" width="24.7109375" style="61" bestFit="1" customWidth="1" collapsed="1"/>
    <col min="7" max="7" width="9.28515625" style="53" bestFit="1" customWidth="1" collapsed="1"/>
    <col min="8" max="16" width="3" style="53" bestFit="1" customWidth="1" collapsed="1"/>
    <col min="17" max="38" width="4" style="53" bestFit="1" customWidth="1" collapsed="1"/>
    <col min="39" max="39" width="5" style="53" bestFit="1" customWidth="1" collapsed="1"/>
    <col min="40" max="16384" width="10.28515625" style="61" collapsed="1"/>
  </cols>
  <sheetData>
    <row r="1" spans="1:39" s="59" customFormat="1">
      <c r="A1" s="58" t="s">
        <v>69</v>
      </c>
      <c r="B1" s="51" t="s">
        <v>70</v>
      </c>
      <c r="C1" s="51" t="s">
        <v>72</v>
      </c>
      <c r="D1" s="51" t="s">
        <v>73</v>
      </c>
      <c r="E1" s="51" t="s">
        <v>71</v>
      </c>
      <c r="F1" s="58" t="s">
        <v>115</v>
      </c>
      <c r="G1" s="51" t="s">
        <v>117</v>
      </c>
      <c r="H1" s="51" t="s">
        <v>76</v>
      </c>
      <c r="I1" s="51" t="s">
        <v>77</v>
      </c>
      <c r="J1" s="51" t="s">
        <v>78</v>
      </c>
      <c r="K1" s="51" t="s">
        <v>79</v>
      </c>
      <c r="L1" s="51" t="s">
        <v>80</v>
      </c>
      <c r="M1" s="51" t="s">
        <v>81</v>
      </c>
      <c r="N1" s="51" t="s">
        <v>82</v>
      </c>
      <c r="O1" s="51" t="s">
        <v>83</v>
      </c>
      <c r="P1" s="51" t="s">
        <v>84</v>
      </c>
      <c r="Q1" s="51" t="s">
        <v>85</v>
      </c>
      <c r="R1" s="51" t="s">
        <v>86</v>
      </c>
      <c r="S1" s="51" t="s">
        <v>87</v>
      </c>
      <c r="T1" s="51" t="s">
        <v>88</v>
      </c>
      <c r="U1" s="51" t="s">
        <v>89</v>
      </c>
      <c r="V1" s="51" t="s">
        <v>90</v>
      </c>
      <c r="W1" s="51" t="s">
        <v>91</v>
      </c>
      <c r="X1" s="51" t="s">
        <v>92</v>
      </c>
      <c r="Y1" s="51" t="s">
        <v>93</v>
      </c>
      <c r="Z1" s="51" t="s">
        <v>94</v>
      </c>
      <c r="AA1" s="51" t="s">
        <v>95</v>
      </c>
      <c r="AB1" s="51" t="s">
        <v>96</v>
      </c>
      <c r="AC1" s="51" t="s">
        <v>97</v>
      </c>
      <c r="AD1" s="51" t="s">
        <v>98</v>
      </c>
      <c r="AE1" s="51" t="s">
        <v>99</v>
      </c>
      <c r="AF1" s="51" t="s">
        <v>100</v>
      </c>
      <c r="AG1" s="51" t="s">
        <v>101</v>
      </c>
      <c r="AH1" s="51" t="s">
        <v>102</v>
      </c>
      <c r="AI1" s="51" t="s">
        <v>103</v>
      </c>
      <c r="AJ1" s="51" t="s">
        <v>104</v>
      </c>
      <c r="AK1" s="51" t="s">
        <v>105</v>
      </c>
      <c r="AL1" s="51" t="s">
        <v>106</v>
      </c>
      <c r="AM1" s="51" t="s">
        <v>74</v>
      </c>
    </row>
    <row r="2" spans="1:39">
      <c r="A2" s="63" t="str">
        <f>CONCATENATE(D2,"_",C2,"_",B2,"_",F2)</f>
        <v>fmatt_(All)_(All)_miap_1st</v>
      </c>
      <c r="B2" s="57" t="str">
        <f>FMATT!V$3</f>
        <v>(All)</v>
      </c>
      <c r="C2" s="57" t="str">
        <f>FMATT!AC$3&amp;FMATT!AH$3</f>
        <v>(All)</v>
      </c>
      <c r="D2" s="57" t="s">
        <v>75</v>
      </c>
      <c r="E2" s="57" t="s">
        <v>25</v>
      </c>
      <c r="F2" s="63" t="str">
        <f>CONCATENATE("miap_",E2)</f>
        <v>miap_1st</v>
      </c>
      <c r="G2" s="57"/>
      <c r="H2" s="66">
        <f>IF(ISBLANK(FMATT!E17),"",FMATT!E17)</f>
        <v>147</v>
      </c>
      <c r="I2" s="66">
        <f>IF(ISBLANK(FMATT!F17),"",FMATT!F17)</f>
        <v>111</v>
      </c>
      <c r="J2" s="66">
        <f>IF(ISBLANK(FMATT!G17),"",FMATT!G17)</f>
        <v>108</v>
      </c>
      <c r="K2" s="66">
        <f>IF(ISBLANK(FMATT!H17),"",FMATT!H17)</f>
        <v>108</v>
      </c>
      <c r="L2" s="66">
        <f>IF(ISBLANK(FMATT!I17),"",FMATT!I17)</f>
        <v>69</v>
      </c>
      <c r="M2" s="66">
        <f>IF(ISBLANK(FMATT!J17),"",FMATT!J17)</f>
        <v>54</v>
      </c>
      <c r="N2" s="66">
        <f>IF(ISBLANK(FMATT!K17),"",FMATT!K17)</f>
        <v>44</v>
      </c>
      <c r="O2" s="66">
        <f>IF(ISBLANK(FMATT!L17),"",FMATT!L17)</f>
        <v>36</v>
      </c>
      <c r="P2" s="66">
        <f>IF(ISBLANK(FMATT!M17),"",FMATT!M17)</f>
        <v>33</v>
      </c>
      <c r="Q2" s="66">
        <f>IF(ISBLANK(FMATT!N17),"",FMATT!N17)</f>
        <v>33</v>
      </c>
      <c r="R2" s="66">
        <f>IF(ISBLANK(FMATT!O17),"",FMATT!O17)</f>
        <v>33</v>
      </c>
      <c r="S2" s="66">
        <f>IF(ISBLANK(FMATT!P17),"",FMATT!P17)</f>
        <v>33</v>
      </c>
      <c r="T2" s="66">
        <f>IF(ISBLANK(FMATT!Q17),"",FMATT!Q17)</f>
        <v>31</v>
      </c>
      <c r="U2" s="66">
        <f>IF(ISBLANK(FMATT!R17),"",FMATT!R17)</f>
        <v>29</v>
      </c>
      <c r="V2" s="66">
        <f>IF(ISBLANK(FMATT!S17),"",FMATT!S17)</f>
        <v>26</v>
      </c>
      <c r="W2" s="66">
        <f>IF(ISBLANK(FMATT!T17),"",FMATT!T17)</f>
        <v>25</v>
      </c>
      <c r="X2" s="66">
        <f>IF(ISBLANK(FMATT!U17),"",FMATT!U17)</f>
        <v>25</v>
      </c>
      <c r="Y2" s="66">
        <f>IF(ISBLANK(FMATT!V17),"",FMATT!V17)</f>
        <v>25</v>
      </c>
      <c r="Z2" s="66">
        <f>IF(ISBLANK(FMATT!W17),"",FMATT!W17)</f>
        <v>25</v>
      </c>
      <c r="AA2" s="66">
        <f>IF(ISBLANK(FMATT!X17),"",FMATT!X17)</f>
        <v>25</v>
      </c>
      <c r="AB2" s="66">
        <f>IF(ISBLANK(FMATT!Y17),"",FMATT!Y17)</f>
        <v>24</v>
      </c>
      <c r="AC2" s="66">
        <f>IF(ISBLANK(FMATT!Z17),"",FMATT!Z17)</f>
        <v>23</v>
      </c>
      <c r="AD2" s="66">
        <f>IF(ISBLANK(FMATT!AA17),"",FMATT!AA17)</f>
        <v>21</v>
      </c>
      <c r="AE2" s="66">
        <f>IF(ISBLANK(FMATT!AB17),"",FMATT!AB17)</f>
        <v>21</v>
      </c>
      <c r="AF2" s="66">
        <f>IF(ISBLANK(FMATT!AC17),"",FMATT!AC17)</f>
        <v>21</v>
      </c>
      <c r="AG2" s="66">
        <f>IF(ISBLANK(FMATT!AD17),"",FMATT!AD17)</f>
        <v>20</v>
      </c>
      <c r="AH2" s="66">
        <f>IF(ISBLANK(FMATT!AE17),"",FMATT!AE17)</f>
        <v>20</v>
      </c>
      <c r="AI2" s="66">
        <f>IF(ISBLANK(FMATT!AF17),"",FMATT!AF17)</f>
        <v>19</v>
      </c>
      <c r="AJ2" s="66">
        <f>IF(ISBLANK(FMATT!AG17),"",FMATT!AG17)</f>
        <v>17</v>
      </c>
      <c r="AK2" s="66">
        <f>IF(ISBLANK(FMATT!AH17),"",FMATT!AH17)</f>
        <v>16</v>
      </c>
      <c r="AL2" s="66">
        <f>IF(ISBLANK(FMATT!AI17),"",FMATT!AI17)</f>
        <v>15</v>
      </c>
      <c r="AM2" s="66">
        <f ca="1">IF(ISBLANK(FMATT!AJ17),"",FMATT!AJ17)</f>
        <v>15</v>
      </c>
    </row>
    <row r="3" spans="1:39">
      <c r="A3" s="60" t="str">
        <f t="shared" ref="A3:A69" si="0">CONCATENATE(D3,"_",C3,"_",B3,"_",F3)</f>
        <v>fmatt_(All)_(All)_miap_2nd</v>
      </c>
      <c r="B3" s="52" t="str">
        <f>FMATT!V$3</f>
        <v>(All)</v>
      </c>
      <c r="C3" s="52" t="str">
        <f>FMATT!AC$3&amp;FMATT!AH$3</f>
        <v>(All)</v>
      </c>
      <c r="D3" s="52" t="s">
        <v>75</v>
      </c>
      <c r="E3" s="52" t="s">
        <v>26</v>
      </c>
      <c r="F3" s="60" t="str">
        <f t="shared" ref="F3:F33" si="1">CONCATENATE("miap_",E3)</f>
        <v>miap_2nd</v>
      </c>
      <c r="G3" s="52"/>
      <c r="H3" s="52"/>
      <c r="I3" s="56">
        <f>IF(ISBLANK(FMATT!F18),"",FMATT!F18)</f>
        <v>155</v>
      </c>
      <c r="J3" s="56">
        <f>IF(ISBLANK(FMATT!G18),"",FMATT!G18)</f>
        <v>140</v>
      </c>
      <c r="K3" s="56">
        <f>IF(ISBLANK(FMATT!H18),"",FMATT!H18)</f>
        <v>138</v>
      </c>
      <c r="L3" s="56">
        <f>IF(ISBLANK(FMATT!I18),"",FMATT!I18)</f>
        <v>109</v>
      </c>
      <c r="M3" s="56">
        <f>IF(ISBLANK(FMATT!J18),"",FMATT!J18)</f>
        <v>97</v>
      </c>
      <c r="N3" s="56">
        <f>IF(ISBLANK(FMATT!K18),"",FMATT!K18)</f>
        <v>88</v>
      </c>
      <c r="O3" s="56">
        <f>IF(ISBLANK(FMATT!L18),"",FMATT!L18)</f>
        <v>84</v>
      </c>
      <c r="P3" s="56">
        <f>IF(ISBLANK(FMATT!M18),"",FMATT!M18)</f>
        <v>77</v>
      </c>
      <c r="Q3" s="56">
        <f>IF(ISBLANK(FMATT!N18),"",FMATT!N18)</f>
        <v>75</v>
      </c>
      <c r="R3" s="56">
        <f>IF(ISBLANK(FMATT!O18),"",FMATT!O18)</f>
        <v>75</v>
      </c>
      <c r="S3" s="56">
        <f>IF(ISBLANK(FMATT!P18),"",FMATT!P18)</f>
        <v>72</v>
      </c>
      <c r="T3" s="56">
        <f>IF(ISBLANK(FMATT!Q18),"",FMATT!Q18)</f>
        <v>64</v>
      </c>
      <c r="U3" s="56">
        <f>IF(ISBLANK(FMATT!R18),"",FMATT!R18)</f>
        <v>59</v>
      </c>
      <c r="V3" s="56">
        <f>IF(ISBLANK(FMATT!S18),"",FMATT!S18)</f>
        <v>55</v>
      </c>
      <c r="W3" s="56">
        <f>IF(ISBLANK(FMATT!T18),"",FMATT!T18)</f>
        <v>50</v>
      </c>
      <c r="X3" s="56">
        <f>IF(ISBLANK(FMATT!U18),"",FMATT!U18)</f>
        <v>49</v>
      </c>
      <c r="Y3" s="56">
        <f>IF(ISBLANK(FMATT!V18),"",FMATT!V18)</f>
        <v>48</v>
      </c>
      <c r="Z3" s="56">
        <f>IF(ISBLANK(FMATT!W18),"",FMATT!W18)</f>
        <v>44</v>
      </c>
      <c r="AA3" s="56">
        <f>IF(ISBLANK(FMATT!X18),"",FMATT!X18)</f>
        <v>43</v>
      </c>
      <c r="AB3" s="56">
        <f>IF(ISBLANK(FMATT!Y18),"",FMATT!Y18)</f>
        <v>38</v>
      </c>
      <c r="AC3" s="56">
        <f>IF(ISBLANK(FMATT!Z18),"",FMATT!Z18)</f>
        <v>34</v>
      </c>
      <c r="AD3" s="56">
        <f>IF(ISBLANK(FMATT!AA18),"",FMATT!AA18)</f>
        <v>32</v>
      </c>
      <c r="AE3" s="56">
        <f>IF(ISBLANK(FMATT!AB18),"",FMATT!AB18)</f>
        <v>32</v>
      </c>
      <c r="AF3" s="56">
        <f>IF(ISBLANK(FMATT!AC18),"",FMATT!AC18)</f>
        <v>32</v>
      </c>
      <c r="AG3" s="56">
        <f>IF(ISBLANK(FMATT!AD18),"",FMATT!AD18)</f>
        <v>32</v>
      </c>
      <c r="AH3" s="56">
        <f>IF(ISBLANK(FMATT!AE18),"",FMATT!AE18)</f>
        <v>32</v>
      </c>
      <c r="AI3" s="56">
        <f>IF(ISBLANK(FMATT!AF18),"",FMATT!AF18)</f>
        <v>31</v>
      </c>
      <c r="AJ3" s="56">
        <f>IF(ISBLANK(FMATT!AG18),"",FMATT!AG18)</f>
        <v>30</v>
      </c>
      <c r="AK3" s="56">
        <f>IF(ISBLANK(FMATT!AH18),"",FMATT!AH18)</f>
        <v>29</v>
      </c>
      <c r="AL3" s="56">
        <f>IF(ISBLANK(FMATT!AI18),"",FMATT!AI18)</f>
        <v>24</v>
      </c>
      <c r="AM3" s="56">
        <f ca="1">IF(ISBLANK(FMATT!AJ18),"",FMATT!AJ18)</f>
        <v>24</v>
      </c>
    </row>
    <row r="4" spans="1:39">
      <c r="A4" s="60" t="str">
        <f t="shared" si="0"/>
        <v>fmatt_(All)_(All)_miap_3rd</v>
      </c>
      <c r="B4" s="52" t="str">
        <f>FMATT!V$3</f>
        <v>(All)</v>
      </c>
      <c r="C4" s="52" t="str">
        <f>FMATT!AC$3&amp;FMATT!AH$3</f>
        <v>(All)</v>
      </c>
      <c r="D4" s="52" t="s">
        <v>75</v>
      </c>
      <c r="E4" s="52" t="s">
        <v>27</v>
      </c>
      <c r="F4" s="60" t="str">
        <f t="shared" si="1"/>
        <v>miap_3rd</v>
      </c>
      <c r="G4" s="52"/>
      <c r="H4" s="52"/>
      <c r="I4" s="52"/>
      <c r="J4" s="56">
        <f>IF(ISBLANK(FMATT!G19),"",FMATT!G19)</f>
        <v>4</v>
      </c>
      <c r="K4" s="56">
        <f>IF(ISBLANK(FMATT!H19),"",FMATT!H19)</f>
        <v>4</v>
      </c>
      <c r="L4" s="56">
        <f>IF(ISBLANK(FMATT!I19),"",FMATT!I19)</f>
        <v>4</v>
      </c>
      <c r="M4" s="56">
        <f>IF(ISBLANK(FMATT!J19),"",FMATT!J19)</f>
        <v>2</v>
      </c>
      <c r="N4" s="56">
        <f>IF(ISBLANK(FMATT!K19),"",FMATT!K19)</f>
        <v>2</v>
      </c>
      <c r="O4" s="56">
        <f>IF(ISBLANK(FMATT!L19),"",FMATT!L19)</f>
        <v>2</v>
      </c>
      <c r="P4" s="56">
        <f>IF(ISBLANK(FMATT!M19),"",FMATT!M19)</f>
        <v>2</v>
      </c>
      <c r="Q4" s="56">
        <f>IF(ISBLANK(FMATT!N19),"",FMATT!N19)</f>
        <v>1</v>
      </c>
      <c r="R4" s="56">
        <f>IF(ISBLANK(FMATT!O19),"",FMATT!O19)</f>
        <v>1</v>
      </c>
      <c r="S4" s="56">
        <f>IF(ISBLANK(FMATT!P19),"",FMATT!P19)</f>
        <v>1</v>
      </c>
      <c r="T4" s="56">
        <f>IF(ISBLANK(FMATT!Q19),"",FMATT!Q19)</f>
        <v>1</v>
      </c>
      <c r="U4" s="56">
        <f>IF(ISBLANK(FMATT!R19),"",FMATT!R19)</f>
        <v>1</v>
      </c>
      <c r="V4" s="56">
        <f>IF(ISBLANK(FMATT!S19),"",FMATT!S19)</f>
        <v>1</v>
      </c>
      <c r="W4" s="56">
        <f>IF(ISBLANK(FMATT!T19),"",FMATT!T19)</f>
        <v>1</v>
      </c>
      <c r="X4" s="56">
        <f>IF(ISBLANK(FMATT!U19),"",FMATT!U19)</f>
        <v>0</v>
      </c>
      <c r="Y4" s="56">
        <f>IF(ISBLANK(FMATT!V19),"",FMATT!V19)</f>
        <v>0</v>
      </c>
      <c r="Z4" s="56">
        <f>IF(ISBLANK(FMATT!W19),"",FMATT!W19)</f>
        <v>0</v>
      </c>
      <c r="AA4" s="56">
        <f>IF(ISBLANK(FMATT!X19),"",FMATT!X19)</f>
        <v>0</v>
      </c>
      <c r="AB4" s="56">
        <f>IF(ISBLANK(FMATT!Y19),"",FMATT!Y19)</f>
        <v>0</v>
      </c>
      <c r="AC4" s="56">
        <f>IF(ISBLANK(FMATT!Z19),"",FMATT!Z19)</f>
        <v>0</v>
      </c>
      <c r="AD4" s="56">
        <f>IF(ISBLANK(FMATT!AA19),"",FMATT!AA19)</f>
        <v>0</v>
      </c>
      <c r="AE4" s="56">
        <f>IF(ISBLANK(FMATT!AB19),"",FMATT!AB19)</f>
        <v>0</v>
      </c>
      <c r="AF4" s="56">
        <f>IF(ISBLANK(FMATT!AC19),"",FMATT!AC19)</f>
        <v>0</v>
      </c>
      <c r="AG4" s="56">
        <f>IF(ISBLANK(FMATT!AD19),"",FMATT!AD19)</f>
        <v>0</v>
      </c>
      <c r="AH4" s="56">
        <f>IF(ISBLANK(FMATT!AE19),"",FMATT!AE19)</f>
        <v>0</v>
      </c>
      <c r="AI4" s="56">
        <f>IF(ISBLANK(FMATT!AF19),"",FMATT!AF19)</f>
        <v>0</v>
      </c>
      <c r="AJ4" s="56">
        <f>IF(ISBLANK(FMATT!AG19),"",FMATT!AG19)</f>
        <v>0</v>
      </c>
      <c r="AK4" s="56">
        <f>IF(ISBLANK(FMATT!AH19),"",FMATT!AH19)</f>
        <v>0</v>
      </c>
      <c r="AL4" s="56">
        <f>IF(ISBLANK(FMATT!AI19),"",FMATT!AI19)</f>
        <v>0</v>
      </c>
      <c r="AM4" s="56">
        <f ca="1">IF(ISBLANK(FMATT!AJ19),"",FMATT!AJ19)</f>
        <v>0</v>
      </c>
    </row>
    <row r="5" spans="1:39">
      <c r="A5" s="60" t="str">
        <f t="shared" si="0"/>
        <v>fmatt_(All)_(All)_miap_4th</v>
      </c>
      <c r="B5" s="52" t="str">
        <f>FMATT!V$3</f>
        <v>(All)</v>
      </c>
      <c r="C5" s="52" t="str">
        <f>FMATT!AC$3&amp;FMATT!AH$3</f>
        <v>(All)</v>
      </c>
      <c r="D5" s="52" t="s">
        <v>75</v>
      </c>
      <c r="E5" s="52" t="s">
        <v>28</v>
      </c>
      <c r="F5" s="60" t="str">
        <f t="shared" si="1"/>
        <v>miap_4th</v>
      </c>
      <c r="G5" s="52"/>
      <c r="H5" s="52"/>
      <c r="I5" s="52"/>
      <c r="J5" s="52"/>
      <c r="K5" s="56">
        <f>IF(ISBLANK(FMATT!H20),"",FMATT!H20)</f>
        <v>5</v>
      </c>
      <c r="L5" s="56">
        <f>IF(ISBLANK(FMATT!I20),"",FMATT!I20)</f>
        <v>5</v>
      </c>
      <c r="M5" s="56">
        <f>IF(ISBLANK(FMATT!J20),"",FMATT!J20)</f>
        <v>5</v>
      </c>
      <c r="N5" s="56">
        <f>IF(ISBLANK(FMATT!K20),"",FMATT!K20)</f>
        <v>3</v>
      </c>
      <c r="O5" s="56">
        <f>IF(ISBLANK(FMATT!L20),"",FMATT!L20)</f>
        <v>3</v>
      </c>
      <c r="P5" s="56">
        <f>IF(ISBLANK(FMATT!M20),"",FMATT!M20)</f>
        <v>3</v>
      </c>
      <c r="Q5" s="56">
        <f>IF(ISBLANK(FMATT!N20),"",FMATT!N20)</f>
        <v>2</v>
      </c>
      <c r="R5" s="56">
        <f>IF(ISBLANK(FMATT!O20),"",FMATT!O20)</f>
        <v>2</v>
      </c>
      <c r="S5" s="56">
        <f>IF(ISBLANK(FMATT!P20),"",FMATT!P20)</f>
        <v>2</v>
      </c>
      <c r="T5" s="56">
        <f>IF(ISBLANK(FMATT!Q20),"",FMATT!Q20)</f>
        <v>2</v>
      </c>
      <c r="U5" s="56">
        <f>IF(ISBLANK(FMATT!R20),"",FMATT!R20)</f>
        <v>2</v>
      </c>
      <c r="V5" s="56">
        <f>IF(ISBLANK(FMATT!S20),"",FMATT!S20)</f>
        <v>2</v>
      </c>
      <c r="W5" s="56">
        <f>IF(ISBLANK(FMATT!T20),"",FMATT!T20)</f>
        <v>2</v>
      </c>
      <c r="X5" s="56">
        <f>IF(ISBLANK(FMATT!U20),"",FMATT!U20)</f>
        <v>2</v>
      </c>
      <c r="Y5" s="56">
        <f>IF(ISBLANK(FMATT!V20),"",FMATT!V20)</f>
        <v>1</v>
      </c>
      <c r="Z5" s="56">
        <f>IF(ISBLANK(FMATT!W20),"",FMATT!W20)</f>
        <v>1</v>
      </c>
      <c r="AA5" s="56">
        <f>IF(ISBLANK(FMATT!X20),"",FMATT!X20)</f>
        <v>1</v>
      </c>
      <c r="AB5" s="56">
        <f>IF(ISBLANK(FMATT!Y20),"",FMATT!Y20)</f>
        <v>1</v>
      </c>
      <c r="AC5" s="56">
        <f>IF(ISBLANK(FMATT!Z20),"",FMATT!Z20)</f>
        <v>1</v>
      </c>
      <c r="AD5" s="56">
        <f>IF(ISBLANK(FMATT!AA20),"",FMATT!AA20)</f>
        <v>1</v>
      </c>
      <c r="AE5" s="56">
        <f>IF(ISBLANK(FMATT!AB20),"",FMATT!AB20)</f>
        <v>1</v>
      </c>
      <c r="AF5" s="56">
        <f>IF(ISBLANK(FMATT!AC20),"",FMATT!AC20)</f>
        <v>1</v>
      </c>
      <c r="AG5" s="56">
        <f>IF(ISBLANK(FMATT!AD20),"",FMATT!AD20)</f>
        <v>1</v>
      </c>
      <c r="AH5" s="56">
        <f>IF(ISBLANK(FMATT!AE20),"",FMATT!AE20)</f>
        <v>1</v>
      </c>
      <c r="AI5" s="56">
        <f>IF(ISBLANK(FMATT!AF20),"",FMATT!AF20)</f>
        <v>1</v>
      </c>
      <c r="AJ5" s="56">
        <f>IF(ISBLANK(FMATT!AG20),"",FMATT!AG20)</f>
        <v>1</v>
      </c>
      <c r="AK5" s="56">
        <f>IF(ISBLANK(FMATT!AH20),"",FMATT!AH20)</f>
        <v>1</v>
      </c>
      <c r="AL5" s="56">
        <f>IF(ISBLANK(FMATT!AI20),"",FMATT!AI20)</f>
        <v>1</v>
      </c>
      <c r="AM5" s="56">
        <f ca="1">IF(ISBLANK(FMATT!AJ20),"",FMATT!AJ20)</f>
        <v>1</v>
      </c>
    </row>
    <row r="6" spans="1:39">
      <c r="A6" s="60" t="str">
        <f t="shared" si="0"/>
        <v>fmatt_(All)_(All)_miap_5th</v>
      </c>
      <c r="B6" s="52" t="str">
        <f>FMATT!V$3</f>
        <v>(All)</v>
      </c>
      <c r="C6" s="52" t="str">
        <f>FMATT!AC$3&amp;FMATT!AH$3</f>
        <v>(All)</v>
      </c>
      <c r="D6" s="52" t="s">
        <v>75</v>
      </c>
      <c r="E6" s="52" t="s">
        <v>29</v>
      </c>
      <c r="F6" s="60" t="str">
        <f t="shared" si="1"/>
        <v>miap_5th</v>
      </c>
      <c r="G6" s="52"/>
      <c r="H6" s="52"/>
      <c r="I6" s="52"/>
      <c r="J6" s="52"/>
      <c r="K6" s="52"/>
      <c r="L6" s="56">
        <f>IF(ISBLANK(FMATT!I21),"",FMATT!I21)</f>
        <v>238</v>
      </c>
      <c r="M6" s="56">
        <f>IF(ISBLANK(FMATT!J21),"",FMATT!J21)</f>
        <v>181</v>
      </c>
      <c r="N6" s="56">
        <f>IF(ISBLANK(FMATT!K21),"",FMATT!K21)</f>
        <v>145</v>
      </c>
      <c r="O6" s="56">
        <f>IF(ISBLANK(FMATT!L21),"",FMATT!L21)</f>
        <v>115</v>
      </c>
      <c r="P6" s="56">
        <f>IF(ISBLANK(FMATT!M21),"",FMATT!M21)</f>
        <v>97</v>
      </c>
      <c r="Q6" s="56">
        <f>IF(ISBLANK(FMATT!N21),"",FMATT!N21)</f>
        <v>95</v>
      </c>
      <c r="R6" s="56">
        <f>IF(ISBLANK(FMATT!O21),"",FMATT!O21)</f>
        <v>94</v>
      </c>
      <c r="S6" s="56">
        <f>IF(ISBLANK(FMATT!P21),"",FMATT!P21)</f>
        <v>92</v>
      </c>
      <c r="T6" s="56">
        <f>IF(ISBLANK(FMATT!Q21),"",FMATT!Q21)</f>
        <v>85</v>
      </c>
      <c r="U6" s="56">
        <f>IF(ISBLANK(FMATT!R21),"",FMATT!R21)</f>
        <v>81</v>
      </c>
      <c r="V6" s="56">
        <f>IF(ISBLANK(FMATT!S21),"",FMATT!S21)</f>
        <v>74</v>
      </c>
      <c r="W6" s="56">
        <f>IF(ISBLANK(FMATT!T21),"",FMATT!T21)</f>
        <v>71</v>
      </c>
      <c r="X6" s="56">
        <f>IF(ISBLANK(FMATT!U21),"",FMATT!U21)</f>
        <v>71</v>
      </c>
      <c r="Y6" s="56">
        <f>IF(ISBLANK(FMATT!V21),"",FMATT!V21)</f>
        <v>70</v>
      </c>
      <c r="Z6" s="56">
        <f>IF(ISBLANK(FMATT!W21),"",FMATT!W21)</f>
        <v>63</v>
      </c>
      <c r="AA6" s="56">
        <f>IF(ISBLANK(FMATT!X21),"",FMATT!X21)</f>
        <v>56</v>
      </c>
      <c r="AB6" s="56">
        <f>IF(ISBLANK(FMATT!Y21),"",FMATT!Y21)</f>
        <v>53</v>
      </c>
      <c r="AC6" s="56">
        <f>IF(ISBLANK(FMATT!Z21),"",FMATT!Z21)</f>
        <v>52</v>
      </c>
      <c r="AD6" s="56">
        <f>IF(ISBLANK(FMATT!AA21),"",FMATT!AA21)</f>
        <v>48</v>
      </c>
      <c r="AE6" s="56">
        <f>IF(ISBLANK(FMATT!AB21),"",FMATT!AB21)</f>
        <v>44</v>
      </c>
      <c r="AF6" s="56">
        <f>IF(ISBLANK(FMATT!AC21),"",FMATT!AC21)</f>
        <v>42</v>
      </c>
      <c r="AG6" s="56">
        <f>IF(ISBLANK(FMATT!AD21),"",FMATT!AD21)</f>
        <v>41</v>
      </c>
      <c r="AH6" s="56">
        <f>IF(ISBLANK(FMATT!AE21),"",FMATT!AE21)</f>
        <v>40</v>
      </c>
      <c r="AI6" s="56">
        <f>IF(ISBLANK(FMATT!AF21),"",FMATT!AF21)</f>
        <v>37</v>
      </c>
      <c r="AJ6" s="56">
        <f>IF(ISBLANK(FMATT!AG21),"",FMATT!AG21)</f>
        <v>37</v>
      </c>
      <c r="AK6" s="56">
        <f>IF(ISBLANK(FMATT!AH21),"",FMATT!AH21)</f>
        <v>36</v>
      </c>
      <c r="AL6" s="56">
        <f>IF(ISBLANK(FMATT!AI21),"",FMATT!AI21)</f>
        <v>33</v>
      </c>
      <c r="AM6" s="56">
        <f ca="1">IF(ISBLANK(FMATT!AJ21),"",FMATT!AJ21)</f>
        <v>33</v>
      </c>
    </row>
    <row r="7" spans="1:39">
      <c r="A7" s="60" t="str">
        <f t="shared" si="0"/>
        <v>fmatt_(All)_(All)_miap_6th</v>
      </c>
      <c r="B7" s="52" t="str">
        <f>FMATT!V$3</f>
        <v>(All)</v>
      </c>
      <c r="C7" s="52" t="str">
        <f>FMATT!AC$3&amp;FMATT!AH$3</f>
        <v>(All)</v>
      </c>
      <c r="D7" s="52" t="s">
        <v>75</v>
      </c>
      <c r="E7" s="54" t="s">
        <v>30</v>
      </c>
      <c r="F7" s="60" t="str">
        <f t="shared" si="1"/>
        <v>miap_6th</v>
      </c>
      <c r="G7" s="54"/>
      <c r="H7" s="52"/>
      <c r="I7" s="52"/>
      <c r="J7" s="52"/>
      <c r="K7" s="52"/>
      <c r="L7" s="52"/>
      <c r="M7" s="56">
        <f>IF(ISBLANK(FMATT!J22),"",FMATT!J22)</f>
        <v>159</v>
      </c>
      <c r="N7" s="56">
        <f>IF(ISBLANK(FMATT!K22),"",FMATT!K22)</f>
        <v>121</v>
      </c>
      <c r="O7" s="56">
        <f>IF(ISBLANK(FMATT!L22),"",FMATT!L22)</f>
        <v>96</v>
      </c>
      <c r="P7" s="56">
        <f>IF(ISBLANK(FMATT!M22),"",FMATT!M22)</f>
        <v>83</v>
      </c>
      <c r="Q7" s="56">
        <f>IF(ISBLANK(FMATT!N22),"",FMATT!N22)</f>
        <v>82</v>
      </c>
      <c r="R7" s="56">
        <f>IF(ISBLANK(FMATT!O22),"",FMATT!O22)</f>
        <v>82</v>
      </c>
      <c r="S7" s="56">
        <f>IF(ISBLANK(FMATT!P22),"",FMATT!P22)</f>
        <v>82</v>
      </c>
      <c r="T7" s="56">
        <f>IF(ISBLANK(FMATT!Q22),"",FMATT!Q22)</f>
        <v>71</v>
      </c>
      <c r="U7" s="56">
        <f>IF(ISBLANK(FMATT!R22),"",FMATT!R22)</f>
        <v>64</v>
      </c>
      <c r="V7" s="56">
        <f>IF(ISBLANK(FMATT!S22),"",FMATT!S22)</f>
        <v>57</v>
      </c>
      <c r="W7" s="56">
        <f>IF(ISBLANK(FMATT!T22),"",FMATT!T22)</f>
        <v>55</v>
      </c>
      <c r="X7" s="56">
        <f>IF(ISBLANK(FMATT!U22),"",FMATT!U22)</f>
        <v>55</v>
      </c>
      <c r="Y7" s="56">
        <f>IF(ISBLANK(FMATT!V22),"",FMATT!V22)</f>
        <v>55</v>
      </c>
      <c r="Z7" s="56">
        <f>IF(ISBLANK(FMATT!W22),"",FMATT!W22)</f>
        <v>47</v>
      </c>
      <c r="AA7" s="56">
        <f>IF(ISBLANK(FMATT!X22),"",FMATT!X22)</f>
        <v>43</v>
      </c>
      <c r="AB7" s="56">
        <f>IF(ISBLANK(FMATT!Y22),"",FMATT!Y22)</f>
        <v>41</v>
      </c>
      <c r="AC7" s="56">
        <f>IF(ISBLANK(FMATT!Z22),"",FMATT!Z22)</f>
        <v>39</v>
      </c>
      <c r="AD7" s="56">
        <f>IF(ISBLANK(FMATT!AA22),"",FMATT!AA22)</f>
        <v>38</v>
      </c>
      <c r="AE7" s="56">
        <f>IF(ISBLANK(FMATT!AB22),"",FMATT!AB22)</f>
        <v>38</v>
      </c>
      <c r="AF7" s="56">
        <f>IF(ISBLANK(FMATT!AC22),"",FMATT!AC22)</f>
        <v>38</v>
      </c>
      <c r="AG7" s="56">
        <f>IF(ISBLANK(FMATT!AD22),"",FMATT!AD22)</f>
        <v>38</v>
      </c>
      <c r="AH7" s="56">
        <f>IF(ISBLANK(FMATT!AE22),"",FMATT!AE22)</f>
        <v>38</v>
      </c>
      <c r="AI7" s="56">
        <f>IF(ISBLANK(FMATT!AF22),"",FMATT!AF22)</f>
        <v>38</v>
      </c>
      <c r="AJ7" s="56">
        <f>IF(ISBLANK(FMATT!AG22),"",FMATT!AG22)</f>
        <v>36</v>
      </c>
      <c r="AK7" s="56">
        <f>IF(ISBLANK(FMATT!AH22),"",FMATT!AH22)</f>
        <v>36</v>
      </c>
      <c r="AL7" s="56">
        <f>IF(ISBLANK(FMATT!AI22),"",FMATT!AI22)</f>
        <v>25</v>
      </c>
      <c r="AM7" s="56">
        <f ca="1">IF(ISBLANK(FMATT!AJ22),"",FMATT!AJ22)</f>
        <v>25</v>
      </c>
    </row>
    <row r="8" spans="1:39">
      <c r="A8" s="60" t="str">
        <f t="shared" si="0"/>
        <v>fmatt_(All)_(All)_miap_7th</v>
      </c>
      <c r="B8" s="52" t="str">
        <f>FMATT!V$3</f>
        <v>(All)</v>
      </c>
      <c r="C8" s="52" t="str">
        <f>FMATT!AC$3&amp;FMATT!AH$3</f>
        <v>(All)</v>
      </c>
      <c r="D8" s="52" t="s">
        <v>75</v>
      </c>
      <c r="E8" s="52" t="s">
        <v>31</v>
      </c>
      <c r="F8" s="60" t="str">
        <f t="shared" si="1"/>
        <v>miap_7th</v>
      </c>
      <c r="G8" s="52"/>
      <c r="H8" s="52"/>
      <c r="I8" s="52"/>
      <c r="J8" s="52"/>
      <c r="K8" s="52"/>
      <c r="L8" s="52"/>
      <c r="M8" s="52"/>
      <c r="N8" s="56">
        <f>IF(ISBLANK(FMATT!K23),"",FMATT!K23)</f>
        <v>161</v>
      </c>
      <c r="O8" s="56">
        <f>IF(ISBLANK(FMATT!L23),"",FMATT!L23)</f>
        <v>111</v>
      </c>
      <c r="P8" s="56">
        <f>IF(ISBLANK(FMATT!M23),"",FMATT!M23)</f>
        <v>95</v>
      </c>
      <c r="Q8" s="56">
        <f>IF(ISBLANK(FMATT!N23),"",FMATT!N23)</f>
        <v>94</v>
      </c>
      <c r="R8" s="56">
        <f>IF(ISBLANK(FMATT!O23),"",FMATT!O23)</f>
        <v>94</v>
      </c>
      <c r="S8" s="56">
        <f>IF(ISBLANK(FMATT!P23),"",FMATT!P23)</f>
        <v>94</v>
      </c>
      <c r="T8" s="56">
        <f>IF(ISBLANK(FMATT!Q23),"",FMATT!Q23)</f>
        <v>78</v>
      </c>
      <c r="U8" s="56">
        <f>IF(ISBLANK(FMATT!R23),"",FMATT!R23)</f>
        <v>72</v>
      </c>
      <c r="V8" s="56">
        <f>IF(ISBLANK(FMATT!S23),"",FMATT!S23)</f>
        <v>67</v>
      </c>
      <c r="W8" s="56">
        <f>IF(ISBLANK(FMATT!T23),"",FMATT!T23)</f>
        <v>60</v>
      </c>
      <c r="X8" s="56">
        <f>IF(ISBLANK(FMATT!U23),"",FMATT!U23)</f>
        <v>63</v>
      </c>
      <c r="Y8" s="56">
        <f>IF(ISBLANK(FMATT!V23),"",FMATT!V23)</f>
        <v>63</v>
      </c>
      <c r="Z8" s="56">
        <f>IF(ISBLANK(FMATT!W23),"",FMATT!W23)</f>
        <v>60</v>
      </c>
      <c r="AA8" s="56">
        <f>IF(ISBLANK(FMATT!X23),"",FMATT!X23)</f>
        <v>55</v>
      </c>
      <c r="AB8" s="56">
        <f>IF(ISBLANK(FMATT!Y23),"",FMATT!Y23)</f>
        <v>51</v>
      </c>
      <c r="AC8" s="56">
        <f>IF(ISBLANK(FMATT!Z23),"",FMATT!Z23)</f>
        <v>48</v>
      </c>
      <c r="AD8" s="56">
        <f>IF(ISBLANK(FMATT!AA23),"",FMATT!AA23)</f>
        <v>48</v>
      </c>
      <c r="AE8" s="56">
        <f>IF(ISBLANK(FMATT!AB23),"",FMATT!AB23)</f>
        <v>48</v>
      </c>
      <c r="AF8" s="56">
        <f>IF(ISBLANK(FMATT!AC23),"",FMATT!AC23)</f>
        <v>48</v>
      </c>
      <c r="AG8" s="56">
        <f>IF(ISBLANK(FMATT!AD23),"",FMATT!AD23)</f>
        <v>48</v>
      </c>
      <c r="AH8" s="56">
        <f>IF(ISBLANK(FMATT!AE23),"",FMATT!AE23)</f>
        <v>47</v>
      </c>
      <c r="AI8" s="56">
        <f>IF(ISBLANK(FMATT!AF23),"",FMATT!AF23)</f>
        <v>44</v>
      </c>
      <c r="AJ8" s="56">
        <f>IF(ISBLANK(FMATT!AG23),"",FMATT!AG23)</f>
        <v>39</v>
      </c>
      <c r="AK8" s="56">
        <f>IF(ISBLANK(FMATT!AH23),"",FMATT!AH23)</f>
        <v>34</v>
      </c>
      <c r="AL8" s="56">
        <f>IF(ISBLANK(FMATT!AI23),"",FMATT!AI23)</f>
        <v>26</v>
      </c>
      <c r="AM8" s="56">
        <f ca="1">IF(ISBLANK(FMATT!AJ23),"",FMATT!AJ23)</f>
        <v>26</v>
      </c>
    </row>
    <row r="9" spans="1:39">
      <c r="A9" s="60" t="str">
        <f t="shared" si="0"/>
        <v>fmatt_(All)_(All)_miap_8th</v>
      </c>
      <c r="B9" s="52" t="str">
        <f>FMATT!V$3</f>
        <v>(All)</v>
      </c>
      <c r="C9" s="52" t="str">
        <f>FMATT!AC$3&amp;FMATT!AH$3</f>
        <v>(All)</v>
      </c>
      <c r="D9" s="52" t="s">
        <v>75</v>
      </c>
      <c r="E9" s="54" t="s">
        <v>32</v>
      </c>
      <c r="F9" s="60" t="str">
        <f t="shared" si="1"/>
        <v>miap_8th</v>
      </c>
      <c r="G9" s="54"/>
      <c r="H9" s="52"/>
      <c r="I9" s="52"/>
      <c r="J9" s="52"/>
      <c r="K9" s="52"/>
      <c r="L9" s="52"/>
      <c r="M9" s="52"/>
      <c r="N9" s="52"/>
      <c r="O9" s="56">
        <f>IF(ISBLANK(FMATT!L24),"",FMATT!L24)</f>
        <v>178</v>
      </c>
      <c r="P9" s="56">
        <f>IF(ISBLANK(FMATT!M24),"",FMATT!M24)</f>
        <v>135</v>
      </c>
      <c r="Q9" s="56">
        <f>IF(ISBLANK(FMATT!N24),"",FMATT!N24)</f>
        <v>130</v>
      </c>
      <c r="R9" s="56">
        <f>IF(ISBLANK(FMATT!O24),"",FMATT!O24)</f>
        <v>128</v>
      </c>
      <c r="S9" s="56">
        <f>IF(ISBLANK(FMATT!P24),"",FMATT!P24)</f>
        <v>128</v>
      </c>
      <c r="T9" s="56">
        <f>IF(ISBLANK(FMATT!Q24),"",FMATT!Q24)</f>
        <v>111</v>
      </c>
      <c r="U9" s="56">
        <f>IF(ISBLANK(FMATT!R24),"",FMATT!R24)</f>
        <v>100</v>
      </c>
      <c r="V9" s="56">
        <f>IF(ISBLANK(FMATT!S24),"",FMATT!S24)</f>
        <v>83</v>
      </c>
      <c r="W9" s="56">
        <f>IF(ISBLANK(FMATT!T24),"",FMATT!T24)</f>
        <v>77</v>
      </c>
      <c r="X9" s="56">
        <f>IF(ISBLANK(FMATT!U24),"",FMATT!U24)</f>
        <v>77</v>
      </c>
      <c r="Y9" s="56">
        <f>IF(ISBLANK(FMATT!V24),"",FMATT!V24)</f>
        <v>75</v>
      </c>
      <c r="Z9" s="56">
        <f>IF(ISBLANK(FMATT!W24),"",FMATT!W24)</f>
        <v>69</v>
      </c>
      <c r="AA9" s="56">
        <f>IF(ISBLANK(FMATT!X24),"",FMATT!X24)</f>
        <v>59</v>
      </c>
      <c r="AB9" s="56">
        <f>IF(ISBLANK(FMATT!Y24),"",FMATT!Y24)</f>
        <v>53</v>
      </c>
      <c r="AC9" s="56">
        <f>IF(ISBLANK(FMATT!Z24),"",FMATT!Z24)</f>
        <v>50</v>
      </c>
      <c r="AD9" s="56">
        <f>IF(ISBLANK(FMATT!AA24),"",FMATT!AA24)</f>
        <v>46</v>
      </c>
      <c r="AE9" s="56">
        <f>IF(ISBLANK(FMATT!AB24),"",FMATT!AB24)</f>
        <v>46</v>
      </c>
      <c r="AF9" s="56">
        <f>IF(ISBLANK(FMATT!AC24),"",FMATT!AC24)</f>
        <v>46</v>
      </c>
      <c r="AG9" s="56">
        <f>IF(ISBLANK(FMATT!AD24),"",FMATT!AD24)</f>
        <v>46</v>
      </c>
      <c r="AH9" s="56">
        <f>IF(ISBLANK(FMATT!AE24),"",FMATT!AE24)</f>
        <v>46</v>
      </c>
      <c r="AI9" s="56">
        <f>IF(ISBLANK(FMATT!AF24),"",FMATT!AF24)</f>
        <v>44</v>
      </c>
      <c r="AJ9" s="56">
        <f>IF(ISBLANK(FMATT!AG24),"",FMATT!AG24)</f>
        <v>42</v>
      </c>
      <c r="AK9" s="56">
        <f>IF(ISBLANK(FMATT!AH24),"",FMATT!AH24)</f>
        <v>39</v>
      </c>
      <c r="AL9" s="56">
        <f>IF(ISBLANK(FMATT!AI24),"",FMATT!AI24)</f>
        <v>36</v>
      </c>
      <c r="AM9" s="56">
        <f ca="1">IF(ISBLANK(FMATT!AJ24),"",FMATT!AJ24)</f>
        <v>36</v>
      </c>
    </row>
    <row r="10" spans="1:39">
      <c r="A10" s="60" t="str">
        <f t="shared" si="0"/>
        <v>fmatt_(All)_(All)_miap_9th</v>
      </c>
      <c r="B10" s="52" t="str">
        <f>FMATT!V$3</f>
        <v>(All)</v>
      </c>
      <c r="C10" s="52" t="str">
        <f>FMATT!AC$3&amp;FMATT!AH$3</f>
        <v>(All)</v>
      </c>
      <c r="D10" s="52" t="s">
        <v>75</v>
      </c>
      <c r="E10" s="52" t="s">
        <v>33</v>
      </c>
      <c r="F10" s="60" t="str">
        <f t="shared" si="1"/>
        <v>miap_9th</v>
      </c>
      <c r="G10" s="52"/>
      <c r="H10" s="52"/>
      <c r="I10" s="52"/>
      <c r="J10" s="52"/>
      <c r="K10" s="52"/>
      <c r="L10" s="52"/>
      <c r="M10" s="52"/>
      <c r="N10" s="52"/>
      <c r="O10" s="52"/>
      <c r="P10" s="56">
        <f>IF(ISBLANK(FMATT!M25),"",FMATT!M25)</f>
        <v>147</v>
      </c>
      <c r="Q10" s="56">
        <f>IF(ISBLANK(FMATT!N25),"",FMATT!N25)</f>
        <v>143</v>
      </c>
      <c r="R10" s="56">
        <f>IF(ISBLANK(FMATT!O25),"",FMATT!O25)</f>
        <v>140</v>
      </c>
      <c r="S10" s="56">
        <f>IF(ISBLANK(FMATT!P25),"",FMATT!P25)</f>
        <v>139</v>
      </c>
      <c r="T10" s="56">
        <f>IF(ISBLANK(FMATT!Q25),"",FMATT!Q25)</f>
        <v>111</v>
      </c>
      <c r="U10" s="56">
        <f>IF(ISBLANK(FMATT!R25),"",FMATT!R25)</f>
        <v>102</v>
      </c>
      <c r="V10" s="56">
        <f>IF(ISBLANK(FMATT!S25),"",FMATT!S25)</f>
        <v>92</v>
      </c>
      <c r="W10" s="56">
        <f>IF(ISBLANK(FMATT!T25),"",FMATT!T25)</f>
        <v>79</v>
      </c>
      <c r="X10" s="56">
        <f>IF(ISBLANK(FMATT!U25),"",FMATT!U25)</f>
        <v>76</v>
      </c>
      <c r="Y10" s="56">
        <f>IF(ISBLANK(FMATT!V25),"",FMATT!V25)</f>
        <v>76</v>
      </c>
      <c r="Z10" s="56">
        <f>IF(ISBLANK(FMATT!W25),"",FMATT!W25)</f>
        <v>70</v>
      </c>
      <c r="AA10" s="56">
        <f>IF(ISBLANK(FMATT!X25),"",FMATT!X25)</f>
        <v>57</v>
      </c>
      <c r="AB10" s="56">
        <f>IF(ISBLANK(FMATT!Y25),"",FMATT!Y25)</f>
        <v>54</v>
      </c>
      <c r="AC10" s="56">
        <f>IF(ISBLANK(FMATT!Z25),"",FMATT!Z25)</f>
        <v>52</v>
      </c>
      <c r="AD10" s="56">
        <f>IF(ISBLANK(FMATT!AA25),"",FMATT!AA25)</f>
        <v>50</v>
      </c>
      <c r="AE10" s="56">
        <f>IF(ISBLANK(FMATT!AB25),"",FMATT!AB25)</f>
        <v>50</v>
      </c>
      <c r="AF10" s="56">
        <f>IF(ISBLANK(FMATT!AC25),"",FMATT!AC25)</f>
        <v>50</v>
      </c>
      <c r="AG10" s="56">
        <f>IF(ISBLANK(FMATT!AD25),"",FMATT!AD25)</f>
        <v>50</v>
      </c>
      <c r="AH10" s="56">
        <f>IF(ISBLANK(FMATT!AE25),"",FMATT!AE25)</f>
        <v>50</v>
      </c>
      <c r="AI10" s="56">
        <f>IF(ISBLANK(FMATT!AF25),"",FMATT!AF25)</f>
        <v>48</v>
      </c>
      <c r="AJ10" s="56">
        <f>IF(ISBLANK(FMATT!AG25),"",FMATT!AG25)</f>
        <v>47</v>
      </c>
      <c r="AK10" s="56">
        <f>IF(ISBLANK(FMATT!AH25),"",FMATT!AH25)</f>
        <v>43</v>
      </c>
      <c r="AL10" s="56">
        <f>IF(ISBLANK(FMATT!AI25),"",FMATT!AI25)</f>
        <v>37</v>
      </c>
      <c r="AM10" s="56">
        <f ca="1">IF(ISBLANK(FMATT!AJ25),"",FMATT!AJ25)</f>
        <v>37</v>
      </c>
    </row>
    <row r="11" spans="1:39">
      <c r="A11" s="60" t="str">
        <f t="shared" si="0"/>
        <v>fmatt_(All)_(All)_miap_10th</v>
      </c>
      <c r="B11" s="52" t="str">
        <f>FMATT!V$3</f>
        <v>(All)</v>
      </c>
      <c r="C11" s="52" t="str">
        <f>FMATT!AC$3&amp;FMATT!AH$3</f>
        <v>(All)</v>
      </c>
      <c r="D11" s="52" t="s">
        <v>75</v>
      </c>
      <c r="E11" s="54" t="s">
        <v>34</v>
      </c>
      <c r="F11" s="60" t="str">
        <f t="shared" si="1"/>
        <v>miap_10th</v>
      </c>
      <c r="G11" s="54"/>
      <c r="H11" s="52"/>
      <c r="I11" s="52"/>
      <c r="J11" s="52"/>
      <c r="K11" s="52"/>
      <c r="L11" s="52"/>
      <c r="M11" s="52"/>
      <c r="N11" s="52"/>
      <c r="O11" s="52"/>
      <c r="P11" s="52"/>
      <c r="Q11" s="56">
        <f>IF(ISBLANK(FMATT!N26),"",FMATT!N26)</f>
        <v>25</v>
      </c>
      <c r="R11" s="56">
        <f>IF(ISBLANK(FMATT!O26),"",FMATT!O26)</f>
        <v>25</v>
      </c>
      <c r="S11" s="56">
        <f>IF(ISBLANK(FMATT!P26),"",FMATT!P26)</f>
        <v>25</v>
      </c>
      <c r="T11" s="56">
        <f>IF(ISBLANK(FMATT!Q26),"",FMATT!Q26)</f>
        <v>18</v>
      </c>
      <c r="U11" s="56">
        <f>IF(ISBLANK(FMATT!R26),"",FMATT!R26)</f>
        <v>16</v>
      </c>
      <c r="V11" s="56">
        <f>IF(ISBLANK(FMATT!S26),"",FMATT!S26)</f>
        <v>14</v>
      </c>
      <c r="W11" s="56">
        <f>IF(ISBLANK(FMATT!T26),"",FMATT!T26)</f>
        <v>9</v>
      </c>
      <c r="X11" s="56">
        <f>IF(ISBLANK(FMATT!U26),"",FMATT!U26)</f>
        <v>9</v>
      </c>
      <c r="Y11" s="56">
        <f>IF(ISBLANK(FMATT!V26),"",FMATT!V26)</f>
        <v>9</v>
      </c>
      <c r="Z11" s="56">
        <f>IF(ISBLANK(FMATT!W26),"",FMATT!W26)</f>
        <v>6</v>
      </c>
      <c r="AA11" s="56">
        <f>IF(ISBLANK(FMATT!X26),"",FMATT!X26)</f>
        <v>6</v>
      </c>
      <c r="AB11" s="56">
        <f>IF(ISBLANK(FMATT!Y26),"",FMATT!Y26)</f>
        <v>4</v>
      </c>
      <c r="AC11" s="56">
        <f>IF(ISBLANK(FMATT!Z26),"",FMATT!Z26)</f>
        <v>4</v>
      </c>
      <c r="AD11" s="56">
        <f>IF(ISBLANK(FMATT!AA26),"",FMATT!AA26)</f>
        <v>2</v>
      </c>
      <c r="AE11" s="56">
        <f>IF(ISBLANK(FMATT!AB26),"",FMATT!AB26)</f>
        <v>2</v>
      </c>
      <c r="AF11" s="56">
        <f>IF(ISBLANK(FMATT!AC26),"",FMATT!AC26)</f>
        <v>2</v>
      </c>
      <c r="AG11" s="56">
        <f>IF(ISBLANK(FMATT!AD26),"",FMATT!AD26)</f>
        <v>2</v>
      </c>
      <c r="AH11" s="56">
        <f>IF(ISBLANK(FMATT!AE26),"",FMATT!AE26)</f>
        <v>2</v>
      </c>
      <c r="AI11" s="56">
        <f>IF(ISBLANK(FMATT!AF26),"",FMATT!AF26)</f>
        <v>2</v>
      </c>
      <c r="AJ11" s="56">
        <f>IF(ISBLANK(FMATT!AG26),"",FMATT!AG26)</f>
        <v>2</v>
      </c>
      <c r="AK11" s="56">
        <f>IF(ISBLANK(FMATT!AH26),"",FMATT!AH26)</f>
        <v>2</v>
      </c>
      <c r="AL11" s="56">
        <f>IF(ISBLANK(FMATT!AI26),"",FMATT!AI26)</f>
        <v>2</v>
      </c>
      <c r="AM11" s="56">
        <f ca="1">IF(ISBLANK(FMATT!AJ26),"",FMATT!AJ26)</f>
        <v>2</v>
      </c>
    </row>
    <row r="12" spans="1:39">
      <c r="A12" s="60" t="str">
        <f t="shared" si="0"/>
        <v>fmatt_(All)_(All)_miap_11th</v>
      </c>
      <c r="B12" s="52" t="str">
        <f>FMATT!V$3</f>
        <v>(All)</v>
      </c>
      <c r="C12" s="52" t="str">
        <f>FMATT!AC$3&amp;FMATT!AH$3</f>
        <v>(All)</v>
      </c>
      <c r="D12" s="52" t="s">
        <v>75</v>
      </c>
      <c r="E12" s="52" t="s">
        <v>35</v>
      </c>
      <c r="F12" s="60" t="str">
        <f t="shared" si="1"/>
        <v>miap_11th</v>
      </c>
      <c r="G12" s="52"/>
      <c r="H12" s="52"/>
      <c r="I12" s="52"/>
      <c r="J12" s="52"/>
      <c r="K12" s="52"/>
      <c r="L12" s="52"/>
      <c r="M12" s="52"/>
      <c r="N12" s="52"/>
      <c r="O12" s="52"/>
      <c r="P12" s="52"/>
      <c r="Q12" s="52"/>
      <c r="R12" s="56">
        <f>IF(ISBLANK(FMATT!O27),"",FMATT!O27)</f>
        <v>4</v>
      </c>
      <c r="S12" s="56">
        <f>IF(ISBLANK(FMATT!P27),"",FMATT!P27)</f>
        <v>4</v>
      </c>
      <c r="T12" s="56">
        <f>IF(ISBLANK(FMATT!Q27),"",FMATT!Q27)</f>
        <v>3</v>
      </c>
      <c r="U12" s="56">
        <f>IF(ISBLANK(FMATT!R27),"",FMATT!R27)</f>
        <v>3</v>
      </c>
      <c r="V12" s="56">
        <f>IF(ISBLANK(FMATT!S27),"",FMATT!S27)</f>
        <v>3</v>
      </c>
      <c r="W12" s="56">
        <f>IF(ISBLANK(FMATT!T27),"",FMATT!T27)</f>
        <v>3</v>
      </c>
      <c r="X12" s="56">
        <f>IF(ISBLANK(FMATT!U27),"",FMATT!U27)</f>
        <v>3</v>
      </c>
      <c r="Y12" s="56">
        <f>IF(ISBLANK(FMATT!V27),"",FMATT!V27)</f>
        <v>3</v>
      </c>
      <c r="Z12" s="56">
        <f>IF(ISBLANK(FMATT!W27),"",FMATT!W27)</f>
        <v>3</v>
      </c>
      <c r="AA12" s="56">
        <f>IF(ISBLANK(FMATT!X27),"",FMATT!X27)</f>
        <v>3</v>
      </c>
      <c r="AB12" s="56">
        <f>IF(ISBLANK(FMATT!Y27),"",FMATT!Y27)</f>
        <v>3</v>
      </c>
      <c r="AC12" s="56">
        <f>IF(ISBLANK(FMATT!Z27),"",FMATT!Z27)</f>
        <v>3</v>
      </c>
      <c r="AD12" s="56">
        <f>IF(ISBLANK(FMATT!AA27),"",FMATT!AA27)</f>
        <v>2</v>
      </c>
      <c r="AE12" s="56">
        <f>IF(ISBLANK(FMATT!AB27),"",FMATT!AB27)</f>
        <v>2</v>
      </c>
      <c r="AF12" s="56">
        <f>IF(ISBLANK(FMATT!AC27),"",FMATT!AC27)</f>
        <v>2</v>
      </c>
      <c r="AG12" s="56">
        <f>IF(ISBLANK(FMATT!AD27),"",FMATT!AD27)</f>
        <v>2</v>
      </c>
      <c r="AH12" s="56">
        <f>IF(ISBLANK(FMATT!AE27),"",FMATT!AE27)</f>
        <v>2</v>
      </c>
      <c r="AI12" s="56">
        <f>IF(ISBLANK(FMATT!AF27),"",FMATT!AF27)</f>
        <v>2</v>
      </c>
      <c r="AJ12" s="56">
        <f>IF(ISBLANK(FMATT!AG27),"",FMATT!AG27)</f>
        <v>2</v>
      </c>
      <c r="AK12" s="56">
        <f>IF(ISBLANK(FMATT!AH27),"",FMATT!AH27)</f>
        <v>2</v>
      </c>
      <c r="AL12" s="56">
        <f>IF(ISBLANK(FMATT!AI27),"",FMATT!AI27)</f>
        <v>2</v>
      </c>
      <c r="AM12" s="56">
        <f ca="1">IF(ISBLANK(FMATT!AJ27),"",FMATT!AJ27)</f>
        <v>2</v>
      </c>
    </row>
    <row r="13" spans="1:39">
      <c r="A13" s="60" t="str">
        <f t="shared" si="0"/>
        <v>fmatt_(All)_(All)_miap_12th</v>
      </c>
      <c r="B13" s="52" t="str">
        <f>FMATT!V$3</f>
        <v>(All)</v>
      </c>
      <c r="C13" s="52" t="str">
        <f>FMATT!AC$3&amp;FMATT!AH$3</f>
        <v>(All)</v>
      </c>
      <c r="D13" s="52" t="s">
        <v>75</v>
      </c>
      <c r="E13" s="54" t="s">
        <v>68</v>
      </c>
      <c r="F13" s="60" t="str">
        <f t="shared" si="1"/>
        <v>miap_12th</v>
      </c>
      <c r="G13" s="54"/>
      <c r="H13" s="52"/>
      <c r="I13" s="52"/>
      <c r="J13" s="52"/>
      <c r="K13" s="52"/>
      <c r="L13" s="52"/>
      <c r="M13" s="52"/>
      <c r="N13" s="52"/>
      <c r="O13" s="52"/>
      <c r="P13" s="52"/>
      <c r="Q13" s="52"/>
      <c r="R13" s="52"/>
      <c r="S13" s="56">
        <f>IF(ISBLANK(FMATT!P28),"",FMATT!P28)</f>
        <v>9</v>
      </c>
      <c r="T13" s="56">
        <f>IF(ISBLANK(FMATT!Q28),"",FMATT!Q28)</f>
        <v>5</v>
      </c>
      <c r="U13" s="56">
        <f>IF(ISBLANK(FMATT!R28),"",FMATT!R28)</f>
        <v>5</v>
      </c>
      <c r="V13" s="56">
        <f>IF(ISBLANK(FMATT!S28),"",FMATT!S28)</f>
        <v>2</v>
      </c>
      <c r="W13" s="56">
        <f>IF(ISBLANK(FMATT!T28),"",FMATT!T28)</f>
        <v>2</v>
      </c>
      <c r="X13" s="56">
        <f>IF(ISBLANK(FMATT!U28),"",FMATT!U28)</f>
        <v>2</v>
      </c>
      <c r="Y13" s="56">
        <f>IF(ISBLANK(FMATT!V28),"",FMATT!V28)</f>
        <v>2</v>
      </c>
      <c r="Z13" s="56">
        <f>IF(ISBLANK(FMATT!W28),"",FMATT!W28)</f>
        <v>2</v>
      </c>
      <c r="AA13" s="56">
        <f>IF(ISBLANK(FMATT!X28),"",FMATT!X28)</f>
        <v>2</v>
      </c>
      <c r="AB13" s="56">
        <f>IF(ISBLANK(FMATT!Y28),"",FMATT!Y28)</f>
        <v>2</v>
      </c>
      <c r="AC13" s="56">
        <f>IF(ISBLANK(FMATT!Z28),"",FMATT!Z28)</f>
        <v>2</v>
      </c>
      <c r="AD13" s="56">
        <f>IF(ISBLANK(FMATT!AA28),"",FMATT!AA28)</f>
        <v>2</v>
      </c>
      <c r="AE13" s="56">
        <f>IF(ISBLANK(FMATT!AB28),"",FMATT!AB28)</f>
        <v>2</v>
      </c>
      <c r="AF13" s="56">
        <f>IF(ISBLANK(FMATT!AC28),"",FMATT!AC28)</f>
        <v>2</v>
      </c>
      <c r="AG13" s="56">
        <f>IF(ISBLANK(FMATT!AD28),"",FMATT!AD28)</f>
        <v>2</v>
      </c>
      <c r="AH13" s="56">
        <f>IF(ISBLANK(FMATT!AE28),"",FMATT!AE28)</f>
        <v>2</v>
      </c>
      <c r="AI13" s="56">
        <f>IF(ISBLANK(FMATT!AF28),"",FMATT!AF28)</f>
        <v>2</v>
      </c>
      <c r="AJ13" s="56">
        <f>IF(ISBLANK(FMATT!AG28),"",FMATT!AG28)</f>
        <v>2</v>
      </c>
      <c r="AK13" s="56">
        <f>IF(ISBLANK(FMATT!AH28),"",FMATT!AH28)</f>
        <v>2</v>
      </c>
      <c r="AL13" s="56">
        <f>IF(ISBLANK(FMATT!AI28),"",FMATT!AI28)</f>
        <v>2</v>
      </c>
      <c r="AM13" s="56">
        <f ca="1">IF(ISBLANK(FMATT!AJ28),"",FMATT!AJ28)</f>
        <v>2</v>
      </c>
    </row>
    <row r="14" spans="1:39">
      <c r="A14" s="60" t="str">
        <f t="shared" si="0"/>
        <v>fmatt_(All)_(All)_miap_13th</v>
      </c>
      <c r="B14" s="52" t="str">
        <f>FMATT!V$3</f>
        <v>(All)</v>
      </c>
      <c r="C14" s="52" t="str">
        <f>FMATT!AC$3&amp;FMATT!AH$3</f>
        <v>(All)</v>
      </c>
      <c r="D14" s="52" t="s">
        <v>75</v>
      </c>
      <c r="E14" s="52" t="s">
        <v>36</v>
      </c>
      <c r="F14" s="60" t="str">
        <f t="shared" si="1"/>
        <v>miap_13th</v>
      </c>
      <c r="G14" s="52"/>
      <c r="H14" s="52"/>
      <c r="I14" s="52"/>
      <c r="J14" s="52"/>
      <c r="K14" s="52"/>
      <c r="L14" s="52"/>
      <c r="M14" s="52"/>
      <c r="N14" s="52"/>
      <c r="O14" s="52"/>
      <c r="P14" s="52"/>
      <c r="Q14" s="52"/>
      <c r="R14" s="52"/>
      <c r="S14" s="52"/>
      <c r="T14" s="56">
        <f>IF(ISBLANK(FMATT!Q29),"",FMATT!Q29)</f>
        <v>274</v>
      </c>
      <c r="U14" s="56">
        <f>IF(ISBLANK(FMATT!R29),"",FMATT!R29)</f>
        <v>202</v>
      </c>
      <c r="V14" s="56">
        <f>IF(ISBLANK(FMATT!S29),"",FMATT!S29)</f>
        <v>167</v>
      </c>
      <c r="W14" s="56">
        <f>IF(ISBLANK(FMATT!T29),"",FMATT!T29)</f>
        <v>137</v>
      </c>
      <c r="X14" s="56">
        <f>IF(ISBLANK(FMATT!U29),"",FMATT!U29)</f>
        <v>136</v>
      </c>
      <c r="Y14" s="56">
        <f>IF(ISBLANK(FMATT!V29),"",FMATT!V29)</f>
        <v>136</v>
      </c>
      <c r="Z14" s="56">
        <f>IF(ISBLANK(FMATT!W29),"",FMATT!W29)</f>
        <v>117</v>
      </c>
      <c r="AA14" s="56">
        <f>IF(ISBLANK(FMATT!X29),"",FMATT!X29)</f>
        <v>102</v>
      </c>
      <c r="AB14" s="56">
        <f>IF(ISBLANK(FMATT!Y29),"",FMATT!Y29)</f>
        <v>89</v>
      </c>
      <c r="AC14" s="56">
        <f>IF(ISBLANK(FMATT!Z29),"",FMATT!Z29)</f>
        <v>86</v>
      </c>
      <c r="AD14" s="56">
        <f>IF(ISBLANK(FMATT!AA29),"",FMATT!AA29)</f>
        <v>76</v>
      </c>
      <c r="AE14" s="56">
        <f>IF(ISBLANK(FMATT!AB29),"",FMATT!AB29)</f>
        <v>76</v>
      </c>
      <c r="AF14" s="56">
        <f>IF(ISBLANK(FMATT!AC29),"",FMATT!AC29)</f>
        <v>76</v>
      </c>
      <c r="AG14" s="56">
        <f>IF(ISBLANK(FMATT!AD29),"",FMATT!AD29)</f>
        <v>75</v>
      </c>
      <c r="AH14" s="56">
        <f>IF(ISBLANK(FMATT!AE29),"",FMATT!AE29)</f>
        <v>74</v>
      </c>
      <c r="AI14" s="56">
        <f>IF(ISBLANK(FMATT!AF29),"",FMATT!AF29)</f>
        <v>72</v>
      </c>
      <c r="AJ14" s="56">
        <f>IF(ISBLANK(FMATT!AG29),"",FMATT!AG29)</f>
        <v>70</v>
      </c>
      <c r="AK14" s="56">
        <f>IF(ISBLANK(FMATT!AH29),"",FMATT!AH29)</f>
        <v>67</v>
      </c>
      <c r="AL14" s="56">
        <f>IF(ISBLANK(FMATT!AI29),"",FMATT!AI29)</f>
        <v>51</v>
      </c>
      <c r="AM14" s="56">
        <f ca="1">IF(ISBLANK(FMATT!AJ29),"",FMATT!AJ29)</f>
        <v>51</v>
      </c>
    </row>
    <row r="15" spans="1:39">
      <c r="A15" s="60" t="str">
        <f t="shared" si="0"/>
        <v>fmatt_(All)_(All)_miap_14th</v>
      </c>
      <c r="B15" s="52" t="str">
        <f>FMATT!V$3</f>
        <v>(All)</v>
      </c>
      <c r="C15" s="52" t="str">
        <f>FMATT!AC$3&amp;FMATT!AH$3</f>
        <v>(All)</v>
      </c>
      <c r="D15" s="52" t="s">
        <v>75</v>
      </c>
      <c r="E15" s="54" t="s">
        <v>37</v>
      </c>
      <c r="F15" s="60" t="str">
        <f t="shared" si="1"/>
        <v>miap_14th</v>
      </c>
      <c r="G15" s="54"/>
      <c r="H15" s="52"/>
      <c r="I15" s="52"/>
      <c r="J15" s="52"/>
      <c r="K15" s="52"/>
      <c r="L15" s="52"/>
      <c r="M15" s="52"/>
      <c r="N15" s="52"/>
      <c r="O15" s="52"/>
      <c r="P15" s="52"/>
      <c r="Q15" s="52"/>
      <c r="R15" s="52"/>
      <c r="S15" s="52"/>
      <c r="T15" s="52"/>
      <c r="U15" s="56">
        <f>IF(ISBLANK(FMATT!R30),"",FMATT!R30)</f>
        <v>233</v>
      </c>
      <c r="V15" s="56">
        <f>IF(ISBLANK(FMATT!S30),"",FMATT!S30)</f>
        <v>163</v>
      </c>
      <c r="W15" s="56">
        <f>IF(ISBLANK(FMATT!T30),"",FMATT!T30)</f>
        <v>134</v>
      </c>
      <c r="X15" s="56">
        <f>IF(ISBLANK(FMATT!U30),"",FMATT!U30)</f>
        <v>133</v>
      </c>
      <c r="Y15" s="56">
        <f>IF(ISBLANK(FMATT!V30),"",FMATT!V30)</f>
        <v>132</v>
      </c>
      <c r="Z15" s="56">
        <f>IF(ISBLANK(FMATT!W30),"",FMATT!W30)</f>
        <v>117</v>
      </c>
      <c r="AA15" s="56">
        <f>IF(ISBLANK(FMATT!X30),"",FMATT!X30)</f>
        <v>102</v>
      </c>
      <c r="AB15" s="56">
        <f>IF(ISBLANK(FMATT!Y30),"",FMATT!Y30)</f>
        <v>84</v>
      </c>
      <c r="AC15" s="56">
        <f>IF(ISBLANK(FMATT!Z30),"",FMATT!Z30)</f>
        <v>80</v>
      </c>
      <c r="AD15" s="56">
        <f>IF(ISBLANK(FMATT!AA30),"",FMATT!AA30)</f>
        <v>75</v>
      </c>
      <c r="AE15" s="56">
        <f>IF(ISBLANK(FMATT!AB30),"",FMATT!AB30)</f>
        <v>75</v>
      </c>
      <c r="AF15" s="56">
        <f>IF(ISBLANK(FMATT!AC30),"",FMATT!AC30)</f>
        <v>75</v>
      </c>
      <c r="AG15" s="56">
        <f>IF(ISBLANK(FMATT!AD30),"",FMATT!AD30)</f>
        <v>74</v>
      </c>
      <c r="AH15" s="56">
        <f>IF(ISBLANK(FMATT!AE30),"",FMATT!AE30)</f>
        <v>74</v>
      </c>
      <c r="AI15" s="56">
        <f>IF(ISBLANK(FMATT!AF30),"",FMATT!AF30)</f>
        <v>72</v>
      </c>
      <c r="AJ15" s="56">
        <f>IF(ISBLANK(FMATT!AG30),"",FMATT!AG30)</f>
        <v>71</v>
      </c>
      <c r="AK15" s="56">
        <f>IF(ISBLANK(FMATT!AH30),"",FMATT!AH30)</f>
        <v>69</v>
      </c>
      <c r="AL15" s="56">
        <f>IF(ISBLANK(FMATT!AI30),"",FMATT!AI30)</f>
        <v>57</v>
      </c>
      <c r="AM15" s="56">
        <f ca="1">IF(ISBLANK(FMATT!AJ30),"",FMATT!AJ30)</f>
        <v>57</v>
      </c>
    </row>
    <row r="16" spans="1:39">
      <c r="A16" s="60" t="str">
        <f t="shared" si="0"/>
        <v>fmatt_(All)_(All)_miap_15th</v>
      </c>
      <c r="B16" s="52" t="str">
        <f>FMATT!V$3</f>
        <v>(All)</v>
      </c>
      <c r="C16" s="52" t="str">
        <f>FMATT!AC$3&amp;FMATT!AH$3</f>
        <v>(All)</v>
      </c>
      <c r="D16" s="52" t="s">
        <v>75</v>
      </c>
      <c r="E16" s="52" t="s">
        <v>38</v>
      </c>
      <c r="F16" s="60" t="str">
        <f t="shared" si="1"/>
        <v>miap_15th</v>
      </c>
      <c r="G16" s="52"/>
      <c r="H16" s="52"/>
      <c r="I16" s="52"/>
      <c r="J16" s="52"/>
      <c r="K16" s="52"/>
      <c r="L16" s="52"/>
      <c r="M16" s="52"/>
      <c r="N16" s="52"/>
      <c r="O16" s="52"/>
      <c r="P16" s="52"/>
      <c r="Q16" s="52"/>
      <c r="R16" s="52"/>
      <c r="S16" s="52"/>
      <c r="T16" s="52"/>
      <c r="U16" s="52"/>
      <c r="V16" s="56">
        <f>IF(ISBLANK(FMATT!S31),"",FMATT!S31)</f>
        <v>215</v>
      </c>
      <c r="W16" s="56">
        <f>IF(ISBLANK(FMATT!T31),"",FMATT!T31)</f>
        <v>156</v>
      </c>
      <c r="X16" s="56">
        <f>IF(ISBLANK(FMATT!U31),"",FMATT!U31)</f>
        <v>150</v>
      </c>
      <c r="Y16" s="56">
        <f>IF(ISBLANK(FMATT!V31),"",FMATT!V31)</f>
        <v>149</v>
      </c>
      <c r="Z16" s="56">
        <f>IF(ISBLANK(FMATT!W31),"",FMATT!W31)</f>
        <v>125</v>
      </c>
      <c r="AA16" s="56">
        <f>IF(ISBLANK(FMATT!X31),"",FMATT!X31)</f>
        <v>109</v>
      </c>
      <c r="AB16" s="56">
        <f>IF(ISBLANK(FMATT!Y31),"",FMATT!Y31)</f>
        <v>100</v>
      </c>
      <c r="AC16" s="56">
        <f>IF(ISBLANK(FMATT!Z31),"",FMATT!Z31)</f>
        <v>89</v>
      </c>
      <c r="AD16" s="56">
        <f>IF(ISBLANK(FMATT!AA31),"",FMATT!AA31)</f>
        <v>83</v>
      </c>
      <c r="AE16" s="56">
        <f>IF(ISBLANK(FMATT!AB31),"",FMATT!AB31)</f>
        <v>83</v>
      </c>
      <c r="AF16" s="56">
        <f>IF(ISBLANK(FMATT!AC31),"",FMATT!AC31)</f>
        <v>78</v>
      </c>
      <c r="AG16" s="56">
        <f>IF(ISBLANK(FMATT!AD31),"",FMATT!AD31)</f>
        <v>78</v>
      </c>
      <c r="AH16" s="56">
        <f>IF(ISBLANK(FMATT!AE31),"",FMATT!AE31)</f>
        <v>78</v>
      </c>
      <c r="AI16" s="56">
        <f>IF(ISBLANK(FMATT!AF31),"",FMATT!AF31)</f>
        <v>78</v>
      </c>
      <c r="AJ16" s="56">
        <f>IF(ISBLANK(FMATT!AG31),"",FMATT!AG31)</f>
        <v>75</v>
      </c>
      <c r="AK16" s="56">
        <f>IF(ISBLANK(FMATT!AH31),"",FMATT!AH31)</f>
        <v>74</v>
      </c>
      <c r="AL16" s="56">
        <f>IF(ISBLANK(FMATT!AI31),"",FMATT!AI31)</f>
        <v>67</v>
      </c>
      <c r="AM16" s="56">
        <f ca="1">IF(ISBLANK(FMATT!AJ31),"",FMATT!AJ31)</f>
        <v>67</v>
      </c>
    </row>
    <row r="17" spans="1:39">
      <c r="A17" s="60" t="str">
        <f t="shared" si="0"/>
        <v>fmatt_(All)_(All)_miap_16th</v>
      </c>
      <c r="B17" s="52" t="str">
        <f>FMATT!V$3</f>
        <v>(All)</v>
      </c>
      <c r="C17" s="52" t="str">
        <f>FMATT!AC$3&amp;FMATT!AH$3</f>
        <v>(All)</v>
      </c>
      <c r="D17" s="52" t="s">
        <v>75</v>
      </c>
      <c r="E17" s="54" t="s">
        <v>39</v>
      </c>
      <c r="F17" s="60" t="str">
        <f t="shared" si="1"/>
        <v>miap_16th</v>
      </c>
      <c r="G17" s="54"/>
      <c r="H17" s="52"/>
      <c r="I17" s="52"/>
      <c r="J17" s="52"/>
      <c r="K17" s="52"/>
      <c r="L17" s="52"/>
      <c r="M17" s="52"/>
      <c r="N17" s="52"/>
      <c r="O17" s="52"/>
      <c r="P17" s="52"/>
      <c r="Q17" s="52"/>
      <c r="R17" s="52"/>
      <c r="S17" s="52"/>
      <c r="T17" s="52"/>
      <c r="U17" s="52"/>
      <c r="V17" s="52"/>
      <c r="W17" s="56">
        <f>IF(ISBLANK(FMATT!T32),"",FMATT!T32)</f>
        <v>182</v>
      </c>
      <c r="X17" s="56">
        <f>IF(ISBLANK(FMATT!U32),"",FMATT!U32)</f>
        <v>178</v>
      </c>
      <c r="Y17" s="56">
        <f>IF(ISBLANK(FMATT!V32),"",FMATT!V32)</f>
        <v>175</v>
      </c>
      <c r="Z17" s="56">
        <f>IF(ISBLANK(FMATT!W32),"",FMATT!W32)</f>
        <v>136</v>
      </c>
      <c r="AA17" s="56">
        <f>IF(ISBLANK(FMATT!X32),"",FMATT!X32)</f>
        <v>121</v>
      </c>
      <c r="AB17" s="56">
        <f>IF(ISBLANK(FMATT!Y32),"",FMATT!Y32)</f>
        <v>101</v>
      </c>
      <c r="AC17" s="56">
        <f>IF(ISBLANK(FMATT!Z32),"",FMATT!Z32)</f>
        <v>90</v>
      </c>
      <c r="AD17" s="56">
        <f>IF(ISBLANK(FMATT!AA32),"",FMATT!AA32)</f>
        <v>73</v>
      </c>
      <c r="AE17" s="56">
        <f>IF(ISBLANK(FMATT!AB32),"",FMATT!AB32)</f>
        <v>72</v>
      </c>
      <c r="AF17" s="56">
        <f>IF(ISBLANK(FMATT!AC32),"",FMATT!AC32)</f>
        <v>66</v>
      </c>
      <c r="AG17" s="56">
        <f>IF(ISBLANK(FMATT!AD32),"",FMATT!AD32)</f>
        <v>66</v>
      </c>
      <c r="AH17" s="56">
        <f>IF(ISBLANK(FMATT!AE32),"",FMATT!AE32)</f>
        <v>66</v>
      </c>
      <c r="AI17" s="56">
        <f>IF(ISBLANK(FMATT!AF32),"",FMATT!AF32)</f>
        <v>61</v>
      </c>
      <c r="AJ17" s="56">
        <f>IF(ISBLANK(FMATT!AG32),"",FMATT!AG32)</f>
        <v>56</v>
      </c>
      <c r="AK17" s="56">
        <f>IF(ISBLANK(FMATT!AH32),"",FMATT!AH32)</f>
        <v>53</v>
      </c>
      <c r="AL17" s="56">
        <f>IF(ISBLANK(FMATT!AI32),"",FMATT!AI32)</f>
        <v>49</v>
      </c>
      <c r="AM17" s="56">
        <f ca="1">IF(ISBLANK(FMATT!AJ32),"",FMATT!AJ32)</f>
        <v>49</v>
      </c>
    </row>
    <row r="18" spans="1:39">
      <c r="A18" s="60" t="str">
        <f t="shared" si="0"/>
        <v>fmatt_(All)_(All)_miap_17th</v>
      </c>
      <c r="B18" s="52" t="str">
        <f>FMATT!V$3</f>
        <v>(All)</v>
      </c>
      <c r="C18" s="52" t="str">
        <f>FMATT!AC$3&amp;FMATT!AH$3</f>
        <v>(All)</v>
      </c>
      <c r="D18" s="52" t="s">
        <v>75</v>
      </c>
      <c r="E18" s="52" t="s">
        <v>40</v>
      </c>
      <c r="F18" s="60" t="str">
        <f t="shared" si="1"/>
        <v>miap_17th</v>
      </c>
      <c r="G18" s="52"/>
      <c r="H18" s="52"/>
      <c r="I18" s="52"/>
      <c r="J18" s="52"/>
      <c r="K18" s="52"/>
      <c r="L18" s="52"/>
      <c r="M18" s="52"/>
      <c r="N18" s="52"/>
      <c r="O18" s="52"/>
      <c r="P18" s="52"/>
      <c r="Q18" s="52"/>
      <c r="R18" s="52"/>
      <c r="S18" s="52"/>
      <c r="T18" s="52"/>
      <c r="U18" s="52"/>
      <c r="V18" s="52"/>
      <c r="W18" s="52"/>
      <c r="X18" s="56">
        <f>IF(ISBLANK(FMATT!U33),"",FMATT!U33)</f>
        <v>8</v>
      </c>
      <c r="Y18" s="56">
        <f>IF(ISBLANK(FMATT!V33),"",FMATT!V33)</f>
        <v>7</v>
      </c>
      <c r="Z18" s="56">
        <f>IF(ISBLANK(FMATT!W33),"",FMATT!W33)</f>
        <v>6</v>
      </c>
      <c r="AA18" s="56">
        <f>IF(ISBLANK(FMATT!X33),"",FMATT!X33)</f>
        <v>5</v>
      </c>
      <c r="AB18" s="56">
        <f>IF(ISBLANK(FMATT!Y33),"",FMATT!Y33)</f>
        <v>4</v>
      </c>
      <c r="AC18" s="56">
        <f>IF(ISBLANK(FMATT!Z33),"",FMATT!Z33)</f>
        <v>3</v>
      </c>
      <c r="AD18" s="56">
        <f>IF(ISBLANK(FMATT!AA33),"",FMATT!AA33)</f>
        <v>3</v>
      </c>
      <c r="AE18" s="56">
        <f>IF(ISBLANK(FMATT!AB33),"",FMATT!AB33)</f>
        <v>3</v>
      </c>
      <c r="AF18" s="56">
        <f>IF(ISBLANK(FMATT!AC33),"",FMATT!AC33)</f>
        <v>3</v>
      </c>
      <c r="AG18" s="56">
        <f>IF(ISBLANK(FMATT!AD33),"",FMATT!AD33)</f>
        <v>3</v>
      </c>
      <c r="AH18" s="56">
        <f>IF(ISBLANK(FMATT!AE33),"",FMATT!AE33)</f>
        <v>3</v>
      </c>
      <c r="AI18" s="56">
        <f>IF(ISBLANK(FMATT!AF33),"",FMATT!AF33)</f>
        <v>3</v>
      </c>
      <c r="AJ18" s="56">
        <f>IF(ISBLANK(FMATT!AG33),"",FMATT!AG33)</f>
        <v>2</v>
      </c>
      <c r="AK18" s="56">
        <f>IF(ISBLANK(FMATT!AH33),"",FMATT!AH33)</f>
        <v>2</v>
      </c>
      <c r="AL18" s="56">
        <f>IF(ISBLANK(FMATT!AI33),"",FMATT!AI33)</f>
        <v>2</v>
      </c>
      <c r="AM18" s="56">
        <f ca="1">IF(ISBLANK(FMATT!AJ33),"",FMATT!AJ33)</f>
        <v>2</v>
      </c>
    </row>
    <row r="19" spans="1:39">
      <c r="A19" s="60" t="str">
        <f t="shared" si="0"/>
        <v>fmatt_(All)_(All)_miap_18th</v>
      </c>
      <c r="B19" s="52" t="str">
        <f>FMATT!V$3</f>
        <v>(All)</v>
      </c>
      <c r="C19" s="52" t="str">
        <f>FMATT!AC$3&amp;FMATT!AH$3</f>
        <v>(All)</v>
      </c>
      <c r="D19" s="52" t="s">
        <v>75</v>
      </c>
      <c r="E19" s="54" t="s">
        <v>41</v>
      </c>
      <c r="F19" s="60" t="str">
        <f t="shared" si="1"/>
        <v>miap_18th</v>
      </c>
      <c r="G19" s="54"/>
      <c r="H19" s="52"/>
      <c r="I19" s="52"/>
      <c r="J19" s="52"/>
      <c r="K19" s="52"/>
      <c r="L19" s="52"/>
      <c r="M19" s="52"/>
      <c r="N19" s="52"/>
      <c r="O19" s="52"/>
      <c r="P19" s="52"/>
      <c r="Q19" s="52"/>
      <c r="R19" s="52"/>
      <c r="S19" s="52"/>
      <c r="T19" s="52"/>
      <c r="U19" s="52"/>
      <c r="V19" s="52"/>
      <c r="W19" s="52"/>
      <c r="X19" s="52"/>
      <c r="Y19" s="56">
        <f>IF(ISBLANK(FMATT!V34),"",FMATT!V34)</f>
        <v>5</v>
      </c>
      <c r="Z19" s="56">
        <f>IF(ISBLANK(FMATT!W34),"",FMATT!W34)</f>
        <v>4</v>
      </c>
      <c r="AA19" s="56">
        <f>IF(ISBLANK(FMATT!X34),"",FMATT!X34)</f>
        <v>4</v>
      </c>
      <c r="AB19" s="56">
        <f>IF(ISBLANK(FMATT!Y34),"",FMATT!Y34)</f>
        <v>4</v>
      </c>
      <c r="AC19" s="56">
        <f>IF(ISBLANK(FMATT!Z34),"",FMATT!Z34)</f>
        <v>4</v>
      </c>
      <c r="AD19" s="56">
        <f>IF(ISBLANK(FMATT!AA34),"",FMATT!AA34)</f>
        <v>4</v>
      </c>
      <c r="AE19" s="56">
        <f>IF(ISBLANK(FMATT!AB34),"",FMATT!AB34)</f>
        <v>4</v>
      </c>
      <c r="AF19" s="56">
        <f>IF(ISBLANK(FMATT!AC34),"",FMATT!AC34)</f>
        <v>4</v>
      </c>
      <c r="AG19" s="56">
        <f>IF(ISBLANK(FMATT!AD34),"",FMATT!AD34)</f>
        <v>4</v>
      </c>
      <c r="AH19" s="56">
        <f>IF(ISBLANK(FMATT!AE34),"",FMATT!AE34)</f>
        <v>4</v>
      </c>
      <c r="AI19" s="56">
        <f>IF(ISBLANK(FMATT!AF34),"",FMATT!AF34)</f>
        <v>4</v>
      </c>
      <c r="AJ19" s="56">
        <f>IF(ISBLANK(FMATT!AG34),"",FMATT!AG34)</f>
        <v>4</v>
      </c>
      <c r="AK19" s="56">
        <f>IF(ISBLANK(FMATT!AH34),"",FMATT!AH34)</f>
        <v>4</v>
      </c>
      <c r="AL19" s="56">
        <f>IF(ISBLANK(FMATT!AI34),"",FMATT!AI34)</f>
        <v>4</v>
      </c>
      <c r="AM19" s="56">
        <f ca="1">IF(ISBLANK(FMATT!AJ34),"",FMATT!AJ34)</f>
        <v>4</v>
      </c>
    </row>
    <row r="20" spans="1:39">
      <c r="A20" s="60" t="str">
        <f t="shared" si="0"/>
        <v>fmatt_(All)_(All)_miap_19th</v>
      </c>
      <c r="B20" s="52" t="str">
        <f>FMATT!V$3</f>
        <v>(All)</v>
      </c>
      <c r="C20" s="52" t="str">
        <f>FMATT!AC$3&amp;FMATT!AH$3</f>
        <v>(All)</v>
      </c>
      <c r="D20" s="52" t="s">
        <v>75</v>
      </c>
      <c r="E20" s="52" t="s">
        <v>42</v>
      </c>
      <c r="F20" s="60" t="str">
        <f t="shared" si="1"/>
        <v>miap_19th</v>
      </c>
      <c r="G20" s="52"/>
      <c r="H20" s="52"/>
      <c r="I20" s="52"/>
      <c r="J20" s="52"/>
      <c r="K20" s="52"/>
      <c r="L20" s="52"/>
      <c r="M20" s="52"/>
      <c r="N20" s="52"/>
      <c r="O20" s="52"/>
      <c r="P20" s="52"/>
      <c r="Q20" s="52"/>
      <c r="R20" s="52"/>
      <c r="S20" s="52"/>
      <c r="T20" s="52"/>
      <c r="U20" s="52"/>
      <c r="V20" s="52"/>
      <c r="W20" s="52"/>
      <c r="X20" s="52"/>
      <c r="Y20" s="52"/>
      <c r="Z20" s="56">
        <f>IF(ISBLANK(FMATT!W35),"",FMATT!W35)</f>
        <v>147</v>
      </c>
      <c r="AA20" s="56">
        <f>IF(ISBLANK(FMATT!X35),"",FMATT!X35)</f>
        <v>102</v>
      </c>
      <c r="AB20" s="56">
        <f>IF(ISBLANK(FMATT!Y35),"",FMATT!Y35)</f>
        <v>89</v>
      </c>
      <c r="AC20" s="56">
        <f>IF(ISBLANK(FMATT!Z35),"",FMATT!Z35)</f>
        <v>74</v>
      </c>
      <c r="AD20" s="56">
        <f>IF(ISBLANK(FMATT!AA35),"",FMATT!AA35)</f>
        <v>62</v>
      </c>
      <c r="AE20" s="56">
        <f>IF(ISBLANK(FMATT!AB35),"",FMATT!AB35)</f>
        <v>62</v>
      </c>
      <c r="AF20" s="56">
        <f>IF(ISBLANK(FMATT!AC35),"",FMATT!AC35)</f>
        <v>62</v>
      </c>
      <c r="AG20" s="56">
        <f>IF(ISBLANK(FMATT!AD35),"",FMATT!AD35)</f>
        <v>62</v>
      </c>
      <c r="AH20" s="56">
        <f>IF(ISBLANK(FMATT!AE35),"",FMATT!AE35)</f>
        <v>61</v>
      </c>
      <c r="AI20" s="56">
        <f>IF(ISBLANK(FMATT!AF35),"",FMATT!AF35)</f>
        <v>55</v>
      </c>
      <c r="AJ20" s="56">
        <f>IF(ISBLANK(FMATT!AG35),"",FMATT!AG35)</f>
        <v>54</v>
      </c>
      <c r="AK20" s="56">
        <f>IF(ISBLANK(FMATT!AH35),"",FMATT!AH35)</f>
        <v>50</v>
      </c>
      <c r="AL20" s="56">
        <f>IF(ISBLANK(FMATT!AI35),"",FMATT!AI35)</f>
        <v>38</v>
      </c>
      <c r="AM20" s="56">
        <f ca="1">IF(ISBLANK(FMATT!AJ35),"",FMATT!AJ35)</f>
        <v>38</v>
      </c>
    </row>
    <row r="21" spans="1:39">
      <c r="A21" s="60" t="str">
        <f t="shared" si="0"/>
        <v>fmatt_(All)_(All)_miap_20th</v>
      </c>
      <c r="B21" s="52" t="str">
        <f>FMATT!V$3</f>
        <v>(All)</v>
      </c>
      <c r="C21" s="52" t="str">
        <f>FMATT!AC$3&amp;FMATT!AH$3</f>
        <v>(All)</v>
      </c>
      <c r="D21" s="52" t="s">
        <v>75</v>
      </c>
      <c r="E21" s="54" t="s">
        <v>43</v>
      </c>
      <c r="F21" s="60" t="str">
        <f t="shared" si="1"/>
        <v>miap_20th</v>
      </c>
      <c r="G21" s="54"/>
      <c r="H21" s="52"/>
      <c r="I21" s="52"/>
      <c r="J21" s="52"/>
      <c r="K21" s="52"/>
      <c r="L21" s="52"/>
      <c r="M21" s="52"/>
      <c r="N21" s="52"/>
      <c r="O21" s="52"/>
      <c r="P21" s="52"/>
      <c r="Q21" s="52"/>
      <c r="R21" s="52"/>
      <c r="S21" s="52"/>
      <c r="T21" s="52"/>
      <c r="U21" s="52"/>
      <c r="V21" s="52"/>
      <c r="W21" s="52"/>
      <c r="X21" s="52"/>
      <c r="Y21" s="52"/>
      <c r="Z21" s="52"/>
      <c r="AA21" s="56">
        <f>IF(ISBLANK(FMATT!X36),"",FMATT!X36)</f>
        <v>87</v>
      </c>
      <c r="AB21" s="56">
        <f>IF(ISBLANK(FMATT!Y36),"",FMATT!Y36)</f>
        <v>71</v>
      </c>
      <c r="AC21" s="56">
        <f>IF(ISBLANK(FMATT!Z36),"",FMATT!Z36)</f>
        <v>61</v>
      </c>
      <c r="AD21" s="56">
        <f>IF(ISBLANK(FMATT!AA36),"",FMATT!AA36)</f>
        <v>55</v>
      </c>
      <c r="AE21" s="56">
        <f>IF(ISBLANK(FMATT!AB36),"",FMATT!AB36)</f>
        <v>55</v>
      </c>
      <c r="AF21" s="56">
        <f>IF(ISBLANK(FMATT!AC36),"",FMATT!AC36)</f>
        <v>55</v>
      </c>
      <c r="AG21" s="56">
        <f>IF(ISBLANK(FMATT!AD36),"",FMATT!AD36)</f>
        <v>55</v>
      </c>
      <c r="AH21" s="56">
        <f>IF(ISBLANK(FMATT!AE36),"",FMATT!AE36)</f>
        <v>55</v>
      </c>
      <c r="AI21" s="56">
        <f>IF(ISBLANK(FMATT!AF36),"",FMATT!AF36)</f>
        <v>53</v>
      </c>
      <c r="AJ21" s="56">
        <f>IF(ISBLANK(FMATT!AG36),"",FMATT!AG36)</f>
        <v>50</v>
      </c>
      <c r="AK21" s="56">
        <f>IF(ISBLANK(FMATT!AH36),"",FMATT!AH36)</f>
        <v>49</v>
      </c>
      <c r="AL21" s="56">
        <f>IF(ISBLANK(FMATT!AI36),"",FMATT!AI36)</f>
        <v>46</v>
      </c>
      <c r="AM21" s="56">
        <f ca="1">IF(ISBLANK(FMATT!AJ36),"",FMATT!AJ36)</f>
        <v>46</v>
      </c>
    </row>
    <row r="22" spans="1:39">
      <c r="A22" s="60" t="str">
        <f t="shared" si="0"/>
        <v>fmatt_(All)_(All)_miap_21st</v>
      </c>
      <c r="B22" s="52" t="str">
        <f>FMATT!V$3</f>
        <v>(All)</v>
      </c>
      <c r="C22" s="52" t="str">
        <f>FMATT!AC$3&amp;FMATT!AH$3</f>
        <v>(All)</v>
      </c>
      <c r="D22" s="52" t="s">
        <v>75</v>
      </c>
      <c r="E22" s="52" t="s">
        <v>44</v>
      </c>
      <c r="F22" s="60" t="str">
        <f t="shared" si="1"/>
        <v>miap_21st</v>
      </c>
      <c r="G22" s="52"/>
      <c r="H22" s="52"/>
      <c r="I22" s="52"/>
      <c r="J22" s="52"/>
      <c r="K22" s="52"/>
      <c r="L22" s="52"/>
      <c r="M22" s="52"/>
      <c r="N22" s="52"/>
      <c r="O22" s="52"/>
      <c r="P22" s="52"/>
      <c r="Q22" s="52"/>
      <c r="R22" s="52"/>
      <c r="S22" s="52"/>
      <c r="T22" s="52"/>
      <c r="U22" s="52"/>
      <c r="V22" s="52"/>
      <c r="W22" s="52"/>
      <c r="X22" s="52"/>
      <c r="Y22" s="52"/>
      <c r="Z22" s="52"/>
      <c r="AA22" s="52"/>
      <c r="AB22" s="56">
        <f>IF(ISBLANK(FMATT!Y37),"",FMATT!Y37)</f>
        <v>44</v>
      </c>
      <c r="AC22" s="56">
        <f>IF(ISBLANK(FMATT!Z37),"",FMATT!Z37)</f>
        <v>40</v>
      </c>
      <c r="AD22" s="56">
        <f>IF(ISBLANK(FMATT!AA37),"",FMATT!AA37)</f>
        <v>39</v>
      </c>
      <c r="AE22" s="56">
        <f>IF(ISBLANK(FMATT!AB37),"",FMATT!AB37)</f>
        <v>38</v>
      </c>
      <c r="AF22" s="56">
        <f>IF(ISBLANK(FMATT!AC37),"",FMATT!AC37)</f>
        <v>38</v>
      </c>
      <c r="AG22" s="56">
        <f>IF(ISBLANK(FMATT!AD37),"",FMATT!AD37)</f>
        <v>37</v>
      </c>
      <c r="AH22" s="56">
        <f>IF(ISBLANK(FMATT!AE37),"",FMATT!AE37)</f>
        <v>36</v>
      </c>
      <c r="AI22" s="56">
        <f>IF(ISBLANK(FMATT!AF37),"",FMATT!AF37)</f>
        <v>35</v>
      </c>
      <c r="AJ22" s="56">
        <f>IF(ISBLANK(FMATT!AG37),"",FMATT!AG37)</f>
        <v>33</v>
      </c>
      <c r="AK22" s="56">
        <f>IF(ISBLANK(FMATT!AH37),"",FMATT!AH37)</f>
        <v>32</v>
      </c>
      <c r="AL22" s="56">
        <f>IF(ISBLANK(FMATT!AI37),"",FMATT!AI37)</f>
        <v>31</v>
      </c>
      <c r="AM22" s="56">
        <f ca="1">IF(ISBLANK(FMATT!AJ37),"",FMATT!AJ37)</f>
        <v>31</v>
      </c>
    </row>
    <row r="23" spans="1:39">
      <c r="A23" s="60" t="str">
        <f t="shared" si="0"/>
        <v>fmatt_(All)_(All)_miap_22nd</v>
      </c>
      <c r="B23" s="52" t="str">
        <f>FMATT!V$3</f>
        <v>(All)</v>
      </c>
      <c r="C23" s="52" t="str">
        <f>FMATT!AC$3&amp;FMATT!AH$3</f>
        <v>(All)</v>
      </c>
      <c r="D23" s="52" t="s">
        <v>75</v>
      </c>
      <c r="E23" s="54" t="s">
        <v>45</v>
      </c>
      <c r="F23" s="60" t="str">
        <f t="shared" si="1"/>
        <v>miap_22nd</v>
      </c>
      <c r="G23" s="54"/>
      <c r="H23" s="52"/>
      <c r="I23" s="52"/>
      <c r="J23" s="52"/>
      <c r="K23" s="52"/>
      <c r="L23" s="52"/>
      <c r="M23" s="52"/>
      <c r="N23" s="52"/>
      <c r="O23" s="52"/>
      <c r="P23" s="52"/>
      <c r="Q23" s="52"/>
      <c r="R23" s="52"/>
      <c r="S23" s="52"/>
      <c r="T23" s="52"/>
      <c r="U23" s="52"/>
      <c r="V23" s="52"/>
      <c r="W23" s="52"/>
      <c r="X23" s="52"/>
      <c r="Y23" s="52"/>
      <c r="Z23" s="52"/>
      <c r="AA23" s="52"/>
      <c r="AB23" s="52"/>
      <c r="AC23" s="56">
        <f>IF(ISBLANK(FMATT!Z38),"",FMATT!Z38)</f>
        <v>53</v>
      </c>
      <c r="AD23" s="56">
        <f>IF(ISBLANK(FMATT!AA38),"",FMATT!AA38)</f>
        <v>45</v>
      </c>
      <c r="AE23" s="56">
        <f>IF(ISBLANK(FMATT!AB38),"",FMATT!AB38)</f>
        <v>45</v>
      </c>
      <c r="AF23" s="56">
        <f>IF(ISBLANK(FMATT!AC38),"",FMATT!AC38)</f>
        <v>44</v>
      </c>
      <c r="AG23" s="56">
        <f>IF(ISBLANK(FMATT!AD38),"",FMATT!AD38)</f>
        <v>42</v>
      </c>
      <c r="AH23" s="56">
        <f>IF(ISBLANK(FMATT!AE38),"",FMATT!AE38)</f>
        <v>41</v>
      </c>
      <c r="AI23" s="56">
        <f>IF(ISBLANK(FMATT!AF38),"",FMATT!AF38)</f>
        <v>37</v>
      </c>
      <c r="AJ23" s="56">
        <f>IF(ISBLANK(FMATT!AG38),"",FMATT!AG38)</f>
        <v>35</v>
      </c>
      <c r="AK23" s="56">
        <f>IF(ISBLANK(FMATT!AH38),"",FMATT!AH38)</f>
        <v>35</v>
      </c>
      <c r="AL23" s="56">
        <f>IF(ISBLANK(FMATT!AI38),"",FMATT!AI38)</f>
        <v>34</v>
      </c>
      <c r="AM23" s="56">
        <f ca="1">IF(ISBLANK(FMATT!AJ38),"",FMATT!AJ38)</f>
        <v>34</v>
      </c>
    </row>
    <row r="24" spans="1:39">
      <c r="A24" s="60" t="str">
        <f t="shared" si="0"/>
        <v>fmatt_(All)_(All)_miap_23rd</v>
      </c>
      <c r="B24" s="52" t="str">
        <f>FMATT!V$3</f>
        <v>(All)</v>
      </c>
      <c r="C24" s="52" t="str">
        <f>FMATT!AC$3&amp;FMATT!AH$3</f>
        <v>(All)</v>
      </c>
      <c r="D24" s="52" t="s">
        <v>75</v>
      </c>
      <c r="E24" s="52" t="s">
        <v>46</v>
      </c>
      <c r="F24" s="60" t="str">
        <f t="shared" si="1"/>
        <v>miap_23rd</v>
      </c>
      <c r="G24" s="52"/>
      <c r="H24" s="52"/>
      <c r="I24" s="52"/>
      <c r="J24" s="52"/>
      <c r="K24" s="52"/>
      <c r="L24" s="52"/>
      <c r="M24" s="52"/>
      <c r="N24" s="52"/>
      <c r="O24" s="52"/>
      <c r="P24" s="52"/>
      <c r="Q24" s="52"/>
      <c r="R24" s="52"/>
      <c r="S24" s="52"/>
      <c r="T24" s="52"/>
      <c r="U24" s="52"/>
      <c r="V24" s="52"/>
      <c r="W24" s="52"/>
      <c r="X24" s="52"/>
      <c r="Y24" s="52"/>
      <c r="Z24" s="52"/>
      <c r="AA24" s="52"/>
      <c r="AB24" s="52"/>
      <c r="AC24" s="52"/>
      <c r="AD24" s="56">
        <f>IF(ISBLANK(FMATT!AA39),"",FMATT!AA39)</f>
        <v>52</v>
      </c>
      <c r="AE24" s="56">
        <f>IF(ISBLANK(FMATT!AB39),"",FMATT!AB39)</f>
        <v>52</v>
      </c>
      <c r="AF24" s="56">
        <f>IF(ISBLANK(FMATT!AC39),"",FMATT!AC39)</f>
        <v>52</v>
      </c>
      <c r="AG24" s="56">
        <f>IF(ISBLANK(FMATT!AD39),"",FMATT!AD39)</f>
        <v>51</v>
      </c>
      <c r="AH24" s="56">
        <f>IF(ISBLANK(FMATT!AE39),"",FMATT!AE39)</f>
        <v>51</v>
      </c>
      <c r="AI24" s="56">
        <f>IF(ISBLANK(FMATT!AF39),"",FMATT!AF39)</f>
        <v>35</v>
      </c>
      <c r="AJ24" s="56">
        <f>IF(ISBLANK(FMATT!AG39),"",FMATT!AG39)</f>
        <v>33</v>
      </c>
      <c r="AK24" s="56">
        <f>IF(ISBLANK(FMATT!AH39),"",FMATT!AH39)</f>
        <v>33</v>
      </c>
      <c r="AL24" s="56">
        <f>IF(ISBLANK(FMATT!AI39),"",FMATT!AI39)</f>
        <v>33</v>
      </c>
      <c r="AM24" s="56">
        <f ca="1">IF(ISBLANK(FMATT!AJ39),"",FMATT!AJ39)</f>
        <v>33</v>
      </c>
    </row>
    <row r="25" spans="1:39">
      <c r="A25" s="60" t="str">
        <f t="shared" si="0"/>
        <v>fmatt_(All)_(All)_miap_24th</v>
      </c>
      <c r="B25" s="52" t="str">
        <f>FMATT!V$3</f>
        <v>(All)</v>
      </c>
      <c r="C25" s="52" t="str">
        <f>FMATT!AC$3&amp;FMATT!AH$3</f>
        <v>(All)</v>
      </c>
      <c r="D25" s="52" t="s">
        <v>75</v>
      </c>
      <c r="E25" s="54" t="s">
        <v>47</v>
      </c>
      <c r="F25" s="60" t="str">
        <f t="shared" si="1"/>
        <v>miap_24th</v>
      </c>
      <c r="G25" s="54"/>
      <c r="H25" s="52"/>
      <c r="I25" s="52"/>
      <c r="J25" s="52"/>
      <c r="K25" s="52"/>
      <c r="L25" s="52"/>
      <c r="M25" s="52"/>
      <c r="N25" s="52"/>
      <c r="O25" s="52"/>
      <c r="P25" s="52"/>
      <c r="Q25" s="52"/>
      <c r="R25" s="52"/>
      <c r="S25" s="52"/>
      <c r="T25" s="52"/>
      <c r="U25" s="52"/>
      <c r="V25" s="52"/>
      <c r="W25" s="52"/>
      <c r="X25" s="52"/>
      <c r="Y25" s="52"/>
      <c r="Z25" s="52"/>
      <c r="AA25" s="52"/>
      <c r="AB25" s="52"/>
      <c r="AC25" s="52"/>
      <c r="AD25" s="52"/>
      <c r="AE25" s="56">
        <f>IF(ISBLANK(FMATT!AB40),"",FMATT!AB40)</f>
        <v>0</v>
      </c>
      <c r="AF25" s="56">
        <f>IF(ISBLANK(FMATT!AC40),"",FMATT!AC40)</f>
        <v>0</v>
      </c>
      <c r="AG25" s="56">
        <f>IF(ISBLANK(FMATT!AD40),"",FMATT!AD40)</f>
        <v>0</v>
      </c>
      <c r="AH25" s="56">
        <f>IF(ISBLANK(FMATT!AE40),"",FMATT!AE40)</f>
        <v>0</v>
      </c>
      <c r="AI25" s="56">
        <f>IF(ISBLANK(FMATT!AF40),"",FMATT!AF40)</f>
        <v>0</v>
      </c>
      <c r="AJ25" s="56">
        <f>IF(ISBLANK(FMATT!AG40),"",FMATT!AG40)</f>
        <v>0</v>
      </c>
      <c r="AK25" s="56">
        <f>IF(ISBLANK(FMATT!AH40),"",FMATT!AH40)</f>
        <v>0</v>
      </c>
      <c r="AL25" s="56">
        <f>IF(ISBLANK(FMATT!AI40),"",FMATT!AI40)</f>
        <v>0</v>
      </c>
      <c r="AM25" s="56">
        <f ca="1">IF(ISBLANK(FMATT!AJ40),"",FMATT!AJ40)</f>
        <v>0</v>
      </c>
    </row>
    <row r="26" spans="1:39">
      <c r="A26" s="60" t="str">
        <f t="shared" si="0"/>
        <v>fmatt_(All)_(All)_miap_25th</v>
      </c>
      <c r="B26" s="52" t="str">
        <f>FMATT!V$3</f>
        <v>(All)</v>
      </c>
      <c r="C26" s="52" t="str">
        <f>FMATT!AC$3&amp;FMATT!AH$3</f>
        <v>(All)</v>
      </c>
      <c r="D26" s="52" t="s">
        <v>75</v>
      </c>
      <c r="E26" s="52" t="s">
        <v>48</v>
      </c>
      <c r="F26" s="60" t="str">
        <f t="shared" si="1"/>
        <v>miap_25th</v>
      </c>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6">
        <f>IF(ISBLANK(FMATT!AC41),"",FMATT!AC41)</f>
        <v>0</v>
      </c>
      <c r="AG26" s="56">
        <f>IF(ISBLANK(FMATT!AD41),"",FMATT!AD41)</f>
        <v>0</v>
      </c>
      <c r="AH26" s="56">
        <f>IF(ISBLANK(FMATT!AE41),"",FMATT!AE41)</f>
        <v>0</v>
      </c>
      <c r="AI26" s="56">
        <f>IF(ISBLANK(FMATT!AF41),"",FMATT!AF41)</f>
        <v>0</v>
      </c>
      <c r="AJ26" s="56">
        <f>IF(ISBLANK(FMATT!AG41),"",FMATT!AG41)</f>
        <v>0</v>
      </c>
      <c r="AK26" s="56">
        <f>IF(ISBLANK(FMATT!AH41),"",FMATT!AH41)</f>
        <v>0</v>
      </c>
      <c r="AL26" s="56">
        <f>IF(ISBLANK(FMATT!AI41),"",FMATT!AI41)</f>
        <v>0</v>
      </c>
      <c r="AM26" s="56">
        <f ca="1">IF(ISBLANK(FMATT!AJ41),"",FMATT!AJ41)</f>
        <v>0</v>
      </c>
    </row>
    <row r="27" spans="1:39">
      <c r="A27" s="60" t="str">
        <f t="shared" si="0"/>
        <v>fmatt_(All)_(All)_miap_26th</v>
      </c>
      <c r="B27" s="52" t="str">
        <f>FMATT!V$3</f>
        <v>(All)</v>
      </c>
      <c r="C27" s="52" t="str">
        <f>FMATT!AC$3&amp;FMATT!AH$3</f>
        <v>(All)</v>
      </c>
      <c r="D27" s="52" t="s">
        <v>75</v>
      </c>
      <c r="E27" s="54" t="s">
        <v>49</v>
      </c>
      <c r="F27" s="60" t="str">
        <f t="shared" si="1"/>
        <v>miap_26th</v>
      </c>
      <c r="G27" s="54"/>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6">
        <f>IF(ISBLANK(FMATT!AD42),"",FMATT!AD42)</f>
        <v>0</v>
      </c>
      <c r="AH27" s="56">
        <f>IF(ISBLANK(FMATT!AE42),"",FMATT!AE42)</f>
        <v>0</v>
      </c>
      <c r="AI27" s="56">
        <f>IF(ISBLANK(FMATT!AF42),"",FMATT!AF42)</f>
        <v>0</v>
      </c>
      <c r="AJ27" s="56">
        <f>IF(ISBLANK(FMATT!AG42),"",FMATT!AG42)</f>
        <v>0</v>
      </c>
      <c r="AK27" s="56">
        <f>IF(ISBLANK(FMATT!AH42),"",FMATT!AH42)</f>
        <v>0</v>
      </c>
      <c r="AL27" s="56">
        <f>IF(ISBLANK(FMATT!AI42),"",FMATT!AI42)</f>
        <v>0</v>
      </c>
      <c r="AM27" s="56">
        <f ca="1">IF(ISBLANK(FMATT!AJ42),"",FMATT!AJ42)</f>
        <v>0</v>
      </c>
    </row>
    <row r="28" spans="1:39">
      <c r="A28" s="60" t="str">
        <f t="shared" si="0"/>
        <v>fmatt_(All)_(All)_miap_27th</v>
      </c>
      <c r="B28" s="52" t="str">
        <f>FMATT!V$3</f>
        <v>(All)</v>
      </c>
      <c r="C28" s="52" t="str">
        <f>FMATT!AC$3&amp;FMATT!AH$3</f>
        <v>(All)</v>
      </c>
      <c r="D28" s="52" t="s">
        <v>75</v>
      </c>
      <c r="E28" s="52" t="s">
        <v>50</v>
      </c>
      <c r="F28" s="60" t="str">
        <f t="shared" si="1"/>
        <v>miap_27th</v>
      </c>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6">
        <f>IF(ISBLANK(FMATT!AE43),"",FMATT!AE43)</f>
        <v>16</v>
      </c>
      <c r="AI28" s="56">
        <f>IF(ISBLANK(FMATT!AF43),"",FMATT!AF43)</f>
        <v>13</v>
      </c>
      <c r="AJ28" s="56">
        <f>IF(ISBLANK(FMATT!AG43),"",FMATT!AG43)</f>
        <v>12</v>
      </c>
      <c r="AK28" s="56">
        <f>IF(ISBLANK(FMATT!AH43),"",FMATT!AH43)</f>
        <v>12</v>
      </c>
      <c r="AL28" s="56">
        <f>IF(ISBLANK(FMATT!AI43),"",FMATT!AI43)</f>
        <v>12</v>
      </c>
      <c r="AM28" s="56">
        <f ca="1">IF(ISBLANK(FMATT!AJ43),"",FMATT!AJ43)</f>
        <v>12</v>
      </c>
    </row>
    <row r="29" spans="1:39">
      <c r="A29" s="60" t="str">
        <f t="shared" si="0"/>
        <v>fmatt_(All)_(All)_miap_28th</v>
      </c>
      <c r="B29" s="52" t="str">
        <f>FMATT!V$3</f>
        <v>(All)</v>
      </c>
      <c r="C29" s="52" t="str">
        <f>FMATT!AC$3&amp;FMATT!AH$3</f>
        <v>(All)</v>
      </c>
      <c r="D29" s="52" t="s">
        <v>75</v>
      </c>
      <c r="E29" s="54" t="s">
        <v>51</v>
      </c>
      <c r="F29" s="60" t="str">
        <f t="shared" si="1"/>
        <v>miap_28th</v>
      </c>
      <c r="G29" s="54"/>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6">
        <f>IF(ISBLANK(FMATT!AF44),"",FMATT!AF44)</f>
        <v>17</v>
      </c>
      <c r="AJ29" s="56">
        <f>IF(ISBLANK(FMATT!AG44),"",FMATT!AG44)</f>
        <v>16</v>
      </c>
      <c r="AK29" s="56">
        <f>IF(ISBLANK(FMATT!AH44),"",FMATT!AH44)</f>
        <v>16</v>
      </c>
      <c r="AL29" s="56">
        <f>IF(ISBLANK(FMATT!AI44),"",FMATT!AI44)</f>
        <v>14</v>
      </c>
      <c r="AM29" s="56">
        <f ca="1">IF(ISBLANK(FMATT!AJ44),"",FMATT!AJ44)</f>
        <v>14</v>
      </c>
    </row>
    <row r="30" spans="1:39">
      <c r="A30" s="60" t="str">
        <f t="shared" si="0"/>
        <v>fmatt_(All)_(All)_miap_29th</v>
      </c>
      <c r="B30" s="52" t="str">
        <f>FMATT!V$3</f>
        <v>(All)</v>
      </c>
      <c r="C30" s="52" t="str">
        <f>FMATT!AC$3&amp;FMATT!AH$3</f>
        <v>(All)</v>
      </c>
      <c r="D30" s="52" t="s">
        <v>75</v>
      </c>
      <c r="E30" s="52" t="s">
        <v>52</v>
      </c>
      <c r="F30" s="60" t="str">
        <f t="shared" si="1"/>
        <v>miap_29th</v>
      </c>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6">
        <f>IF(ISBLANK(FMATT!AG45),"",FMATT!AG45)</f>
        <v>14</v>
      </c>
      <c r="AK30" s="56">
        <f>IF(ISBLANK(FMATT!AH45),"",FMATT!AH45)</f>
        <v>12</v>
      </c>
      <c r="AL30" s="56">
        <f>IF(ISBLANK(FMATT!AI45),"",FMATT!AI45)</f>
        <v>9</v>
      </c>
      <c r="AM30" s="56">
        <f ca="1">IF(ISBLANK(FMATT!AJ45),"",FMATT!AJ45)</f>
        <v>9</v>
      </c>
    </row>
    <row r="31" spans="1:39">
      <c r="A31" s="60" t="str">
        <f t="shared" si="0"/>
        <v>fmatt_(All)_(All)_miap_30th</v>
      </c>
      <c r="B31" s="52" t="str">
        <f>FMATT!V$3</f>
        <v>(All)</v>
      </c>
      <c r="C31" s="52" t="str">
        <f>FMATT!AC$3&amp;FMATT!AH$3</f>
        <v>(All)</v>
      </c>
      <c r="D31" s="52" t="s">
        <v>75</v>
      </c>
      <c r="E31" s="54" t="s">
        <v>53</v>
      </c>
      <c r="F31" s="60" t="str">
        <f t="shared" si="1"/>
        <v>miap_30th</v>
      </c>
      <c r="G31" s="54"/>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6">
        <f>IF(ISBLANK(FMATT!AH46),"",FMATT!AH46)</f>
        <v>12</v>
      </c>
      <c r="AL31" s="56">
        <f>IF(ISBLANK(FMATT!AI46),"",FMATT!AI46)</f>
        <v>12</v>
      </c>
      <c r="AM31" s="56">
        <f ca="1">IF(ISBLANK(FMATT!AJ46),"",FMATT!AJ46)</f>
        <v>12</v>
      </c>
    </row>
    <row r="32" spans="1:39">
      <c r="A32" s="60" t="str">
        <f t="shared" si="0"/>
        <v>fmatt_(All)_(All)_miap_31st</v>
      </c>
      <c r="B32" s="52" t="str">
        <f>FMATT!V$3</f>
        <v>(All)</v>
      </c>
      <c r="C32" s="52" t="str">
        <f>FMATT!AC$3&amp;FMATT!AH$3</f>
        <v>(All)</v>
      </c>
      <c r="D32" s="52" t="s">
        <v>75</v>
      </c>
      <c r="E32" s="52" t="s">
        <v>54</v>
      </c>
      <c r="F32" s="60" t="str">
        <f t="shared" si="1"/>
        <v>miap_31st</v>
      </c>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6">
        <f>IF(ISBLANK(FMATT!AI47),"",FMATT!AI47)</f>
        <v>1</v>
      </c>
      <c r="AM32" s="56">
        <f ca="1">IF(ISBLANK(FMATT!AJ47),"",FMATT!AJ47)</f>
        <v>1</v>
      </c>
    </row>
    <row r="33" spans="1:39">
      <c r="A33" s="60" t="str">
        <f t="shared" si="0"/>
        <v>fmatt_(All)_(All)_miap_total</v>
      </c>
      <c r="B33" s="52" t="str">
        <f>FMATT!V$3</f>
        <v>(All)</v>
      </c>
      <c r="C33" s="52" t="str">
        <f>FMATT!AC$3&amp;FMATT!AH$3</f>
        <v>(All)</v>
      </c>
      <c r="D33" s="52" t="s">
        <v>75</v>
      </c>
      <c r="E33" s="52" t="s">
        <v>74</v>
      </c>
      <c r="F33" s="60" t="str">
        <f t="shared" si="1"/>
        <v>miap_total</v>
      </c>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6">
        <f ca="1">IF(ISBLANK(FMATT!AJ48),"",FMATT!AJ48)</f>
        <v>663</v>
      </c>
    </row>
    <row r="34" spans="1:39">
      <c r="A34" s="60" t="str">
        <f t="shared" si="0"/>
        <v>fmatt_(All)_(All)_miapdef_total</v>
      </c>
      <c r="B34" s="52" t="str">
        <f>FMATT!V$3</f>
        <v>(All)</v>
      </c>
      <c r="C34" s="52" t="str">
        <f>FMATT!AC$3&amp;FMATT!AH$3</f>
        <v>(All)</v>
      </c>
      <c r="D34" s="52" t="s">
        <v>75</v>
      </c>
      <c r="E34" s="52" t="s">
        <v>74</v>
      </c>
      <c r="F34" s="62" t="s">
        <v>118</v>
      </c>
      <c r="G34" s="52">
        <f>IF(ISBLANK(FMATT!D8),"",FMATT!D8)</f>
        <v>1354</v>
      </c>
      <c r="H34" s="52">
        <f>IF(ISBLANK(FMATT!E8),"",FMATT!E8)</f>
        <v>1304</v>
      </c>
      <c r="I34" s="52">
        <f>IF(ISBLANK(FMATT!F8),"",FMATT!F8)</f>
        <v>1269</v>
      </c>
      <c r="J34" s="52">
        <f>IF(ISBLANK(FMATT!G8),"",FMATT!G8)</f>
        <v>1240</v>
      </c>
      <c r="K34" s="52">
        <f>IF(ISBLANK(FMATT!H8),"",FMATT!H8)</f>
        <v>1225</v>
      </c>
      <c r="L34" s="52">
        <f>IF(ISBLANK(FMATT!I8),"",FMATT!I8)</f>
        <v>1186</v>
      </c>
      <c r="M34" s="52">
        <f>IF(ISBLANK(FMATT!J8),"",FMATT!J8)</f>
        <v>1160</v>
      </c>
      <c r="N34" s="52">
        <f>IF(ISBLANK(FMATT!K8),"",FMATT!K8)</f>
        <v>1106</v>
      </c>
      <c r="O34" s="52">
        <f>IF(ISBLANK(FMATT!L8),"",FMATT!L8)</f>
        <v>1073</v>
      </c>
      <c r="P34" s="52">
        <f>IF(ISBLANK(FMATT!M8),"",FMATT!M8)</f>
        <v>1039</v>
      </c>
      <c r="Q34" s="52">
        <f>IF(ISBLANK(FMATT!N8),"",FMATT!N8)</f>
        <v>1011</v>
      </c>
      <c r="R34" s="52">
        <f>IF(ISBLANK(FMATT!O8),"",FMATT!O8)</f>
        <v>993</v>
      </c>
      <c r="S34" s="52">
        <f>IF(ISBLANK(FMATT!P8),"",FMATT!P8)</f>
        <v>985</v>
      </c>
      <c r="T34" s="52">
        <f>IF(ISBLANK(FMATT!Q8),"",FMATT!Q8)</f>
        <v>951</v>
      </c>
      <c r="U34" s="52">
        <f>IF(ISBLANK(FMATT!R8),"",FMATT!R8)</f>
        <v>911</v>
      </c>
      <c r="V34" s="52">
        <f>IF(ISBLANK(FMATT!S8),"",FMATT!S8)</f>
        <v>870</v>
      </c>
      <c r="W34" s="52">
        <f>IF(ISBLANK(FMATT!T8),"",FMATT!T8)</f>
        <v>840</v>
      </c>
      <c r="X34" s="52">
        <f>IF(ISBLANK(FMATT!U8),"",FMATT!U8)</f>
        <v>809</v>
      </c>
      <c r="Y34" s="52">
        <f>IF(ISBLANK(FMATT!V8),"",FMATT!V8)</f>
        <v>781</v>
      </c>
      <c r="Z34" s="52">
        <f>IF(ISBLANK(FMATT!W8),"",FMATT!W8)</f>
        <v>763</v>
      </c>
      <c r="AA34" s="52">
        <f>IF(ISBLANK(FMATT!X8),"",FMATT!X8)</f>
        <v>739</v>
      </c>
      <c r="AB34" s="52">
        <f>IF(ISBLANK(FMATT!Y8),"",FMATT!Y8)</f>
        <v>703</v>
      </c>
      <c r="AC34" s="52">
        <f>IF(ISBLANK(FMATT!Z8),"",FMATT!Z8)</f>
        <v>684</v>
      </c>
      <c r="AD34" s="52">
        <f>IF(ISBLANK(FMATT!AA8),"",FMATT!AA8)</f>
        <v>661</v>
      </c>
      <c r="AE34" s="52">
        <f>IF(ISBLANK(FMATT!AB8),"",FMATT!AB8)</f>
        <v>641</v>
      </c>
      <c r="AF34" s="52">
        <f>IF(ISBLANK(FMATT!AC8),"",FMATT!AC8)</f>
        <v>632</v>
      </c>
      <c r="AG34" s="52">
        <f>IF(ISBLANK(FMATT!AD8),"",FMATT!AD8)</f>
        <v>630</v>
      </c>
      <c r="AH34" s="52">
        <f>IF(ISBLANK(FMATT!AE8),"",FMATT!AE8)</f>
        <v>613</v>
      </c>
      <c r="AI34" s="52">
        <f>IF(ISBLANK(FMATT!AF8),"",FMATT!AF8)</f>
        <v>589</v>
      </c>
      <c r="AJ34" s="52">
        <f>IF(ISBLANK(FMATT!AG8),"",FMATT!AG8)</f>
        <v>563</v>
      </c>
      <c r="AK34" s="52">
        <f>IF(ISBLANK(FMATT!AH8),"",FMATT!AH8)</f>
        <v>542</v>
      </c>
      <c r="AL34" s="52">
        <f>IF(ISBLANK(FMATT!AI8),"",FMATT!AI8)</f>
        <v>536</v>
      </c>
      <c r="AM34" s="52" t="str">
        <f>IF(ISBLANK(FMATT!AJ8),"",FMATT!AJ8)</f>
        <v/>
      </c>
    </row>
    <row r="35" spans="1:39">
      <c r="A35" s="60" t="str">
        <f t="shared" si="0"/>
        <v>fmatt_(All)_(All)_miap29_total</v>
      </c>
      <c r="B35" s="52" t="str">
        <f>FMATT!V$3</f>
        <v>(All)</v>
      </c>
      <c r="C35" s="52" t="str">
        <f>FMATT!AC$3&amp;FMATT!AH$3</f>
        <v>(All)</v>
      </c>
      <c r="D35" s="52" t="s">
        <v>75</v>
      </c>
      <c r="E35" s="52" t="s">
        <v>74</v>
      </c>
      <c r="F35" s="62" t="s">
        <v>120</v>
      </c>
      <c r="G35" s="52" t="str">
        <f>IF(ISBLANK(FMATT!D9),"",FMATT!D9)</f>
        <v/>
      </c>
      <c r="H35" s="52">
        <f>IF(ISBLANK(FMATT!E9),"",FMATT!E9)</f>
        <v>12</v>
      </c>
      <c r="I35" s="52">
        <f>IF(ISBLANK(FMATT!F9),"",FMATT!F9)</f>
        <v>11</v>
      </c>
      <c r="J35" s="52">
        <f>IF(ISBLANK(FMATT!G9),"",FMATT!G9)</f>
        <v>14</v>
      </c>
      <c r="K35" s="52">
        <f>IF(ISBLANK(FMATT!H9),"",FMATT!H9)</f>
        <v>12</v>
      </c>
      <c r="L35" s="52">
        <f>IF(ISBLANK(FMATT!I9),"",FMATT!I9)</f>
        <v>11</v>
      </c>
      <c r="M35" s="52">
        <f>IF(ISBLANK(FMATT!J9),"",FMATT!J9)</f>
        <v>7</v>
      </c>
      <c r="N35" s="52">
        <f>IF(ISBLANK(FMATT!K9),"",FMATT!K9)</f>
        <v>20</v>
      </c>
      <c r="O35" s="52">
        <f>IF(ISBLANK(FMATT!L9),"",FMATT!L9)</f>
        <v>10</v>
      </c>
      <c r="P35" s="52">
        <f>IF(ISBLANK(FMATT!M9),"",FMATT!M9)</f>
        <v>14</v>
      </c>
      <c r="Q35" s="52">
        <f>IF(ISBLANK(FMATT!N9),"",FMATT!N9)</f>
        <v>16</v>
      </c>
      <c r="R35" s="52">
        <f>IF(ISBLANK(FMATT!O9),"",FMATT!O9)</f>
        <v>10</v>
      </c>
      <c r="S35" s="52">
        <f>IF(ISBLANK(FMATT!P9),"",FMATT!P9)</f>
        <v>2</v>
      </c>
      <c r="T35" s="52">
        <f>IF(ISBLANK(FMATT!Q9),"",FMATT!Q9)</f>
        <v>12</v>
      </c>
      <c r="U35" s="52">
        <f>IF(ISBLANK(FMATT!R9),"",FMATT!R9)</f>
        <v>19</v>
      </c>
      <c r="V35" s="52">
        <f>IF(ISBLANK(FMATT!S9),"",FMATT!S9)</f>
        <v>16</v>
      </c>
      <c r="W35" s="52">
        <f>IF(ISBLANK(FMATT!T9),"",FMATT!T9)</f>
        <v>18</v>
      </c>
      <c r="X35" s="52">
        <f>IF(ISBLANK(FMATT!U9),"",FMATT!U9)</f>
        <v>25</v>
      </c>
      <c r="Y35" s="52">
        <f>IF(ISBLANK(FMATT!V9),"",FMATT!V9)</f>
        <v>15</v>
      </c>
      <c r="Z35" s="52">
        <f>IF(ISBLANK(FMATT!W9),"",FMATT!W9)</f>
        <v>3</v>
      </c>
      <c r="AA35" s="52">
        <f>IF(ISBLANK(FMATT!X9),"",FMATT!X9)</f>
        <v>5</v>
      </c>
      <c r="AB35" s="52">
        <f>IF(ISBLANK(FMATT!Y9),"",FMATT!Y9)</f>
        <v>17</v>
      </c>
      <c r="AC35" s="52">
        <f>IF(ISBLANK(FMATT!Z9),"",FMATT!Z9)</f>
        <v>8</v>
      </c>
      <c r="AD35" s="52">
        <f>IF(ISBLANK(FMATT!AA9),"",FMATT!AA9)</f>
        <v>15</v>
      </c>
      <c r="AE35" s="52">
        <f>IF(ISBLANK(FMATT!AB9),"",FMATT!AB9)</f>
        <v>19</v>
      </c>
      <c r="AF35" s="52">
        <f>IF(ISBLANK(FMATT!AC9),"",FMATT!AC9)</f>
        <v>6</v>
      </c>
      <c r="AG35" s="52">
        <f>IF(ISBLANK(FMATT!AD9),"",FMATT!AD9)</f>
        <v>0</v>
      </c>
      <c r="AH35" s="52">
        <f>IF(ISBLANK(FMATT!AE9),"",FMATT!AE9)</f>
        <v>9</v>
      </c>
      <c r="AI35" s="52">
        <f>IF(ISBLANK(FMATT!AF9),"",FMATT!AF9)</f>
        <v>9</v>
      </c>
      <c r="AJ35" s="52">
        <f>IF(ISBLANK(FMATT!AG9),"",FMATT!AG9)</f>
        <v>11</v>
      </c>
      <c r="AK35" s="52">
        <f>IF(ISBLANK(FMATT!AH9),"",FMATT!AH9)</f>
        <v>10</v>
      </c>
      <c r="AL35" s="52">
        <f>IF(ISBLANK(FMATT!AI9),"",FMATT!AI9)</f>
        <v>3</v>
      </c>
      <c r="AM35" s="52" t="str">
        <f>IF(ISBLANK(FMATT!AJ9),"",FMATT!AJ9)</f>
        <v/>
      </c>
    </row>
    <row r="36" spans="1:39">
      <c r="A36" s="60" t="str">
        <f t="shared" si="0"/>
        <v>fmatt_(All)_(All)_miaprtc_total</v>
      </c>
      <c r="B36" s="52" t="str">
        <f>FMATT!V$3</f>
        <v>(All)</v>
      </c>
      <c r="C36" s="52" t="str">
        <f>FMATT!AC$3&amp;FMATT!AH$3</f>
        <v>(All)</v>
      </c>
      <c r="D36" s="52" t="s">
        <v>75</v>
      </c>
      <c r="E36" s="52" t="s">
        <v>74</v>
      </c>
      <c r="F36" s="60" t="s">
        <v>119</v>
      </c>
      <c r="G36" s="52" t="str">
        <f>IF(ISBLANK(FMATT!D10),"",FMATT!D10)</f>
        <v/>
      </c>
      <c r="H36" s="52">
        <f>IF(ISBLANK(FMATT!E10),"",FMATT!E10)</f>
        <v>36</v>
      </c>
      <c r="I36" s="52">
        <f>IF(ISBLANK(FMATT!F10),"",FMATT!F10)</f>
        <v>23</v>
      </c>
      <c r="J36" s="52">
        <f>IF(ISBLANK(FMATT!G10),"",FMATT!G10)</f>
        <v>14</v>
      </c>
      <c r="K36" s="52">
        <f>IF(ISBLANK(FMATT!H10),"",FMATT!H10)</f>
        <v>2</v>
      </c>
      <c r="L36" s="52">
        <f>IF(ISBLANK(FMATT!I10),"",FMATT!I10)</f>
        <v>28</v>
      </c>
      <c r="M36" s="52">
        <f>IF(ISBLANK(FMATT!J10),"",FMATT!J10)</f>
        <v>19</v>
      </c>
      <c r="N36" s="52">
        <f>IF(ISBLANK(FMATT!K10),"",FMATT!K10)</f>
        <v>33</v>
      </c>
      <c r="O36" s="52">
        <f>IF(ISBLANK(FMATT!L10),"",FMATT!L10)</f>
        <v>21</v>
      </c>
      <c r="P36" s="52">
        <f>IF(ISBLANK(FMATT!M10),"",FMATT!M10)</f>
        <v>20</v>
      </c>
      <c r="Q36" s="52">
        <f>IF(ISBLANK(FMATT!N10),"",FMATT!N10)</f>
        <v>12</v>
      </c>
      <c r="R36" s="52">
        <f>IF(ISBLANK(FMATT!O10),"",FMATT!O10)</f>
        <v>7</v>
      </c>
      <c r="S36" s="52">
        <f>IF(ISBLANK(FMATT!P10),"",FMATT!P10)</f>
        <v>6</v>
      </c>
      <c r="T36" s="52">
        <f>IF(ISBLANK(FMATT!Q10),"",FMATT!Q10)</f>
        <v>22</v>
      </c>
      <c r="U36" s="52">
        <f>IF(ISBLANK(FMATT!R10),"",FMATT!R10)</f>
        <v>21</v>
      </c>
      <c r="V36" s="52">
        <f>IF(ISBLANK(FMATT!S10),"",FMATT!S10)</f>
        <v>25</v>
      </c>
      <c r="W36" s="52">
        <f>IF(ISBLANK(FMATT!T10),"",FMATT!T10)</f>
        <v>11</v>
      </c>
      <c r="X36" s="52">
        <f>IF(ISBLANK(FMATT!U10),"",FMATT!U10)</f>
        <v>6</v>
      </c>
      <c r="Y36" s="52">
        <f>IF(ISBLANK(FMATT!V10),"",FMATT!V10)</f>
        <v>12</v>
      </c>
      <c r="Z36" s="52">
        <f>IF(ISBLANK(FMATT!W10),"",FMATT!W10)</f>
        <v>15</v>
      </c>
      <c r="AA36" s="52">
        <f>IF(ISBLANK(FMATT!X10),"",FMATT!X10)</f>
        <v>19</v>
      </c>
      <c r="AB36" s="52">
        <f>IF(ISBLANK(FMATT!Y10),"",FMATT!Y10)</f>
        <v>19</v>
      </c>
      <c r="AC36" s="52">
        <f>IF(ISBLANK(FMATT!Z10),"",FMATT!Z10)</f>
        <v>11</v>
      </c>
      <c r="AD36" s="52">
        <f>IF(ISBLANK(FMATT!AA10),"",FMATT!AA10)</f>
        <v>8</v>
      </c>
      <c r="AE36" s="52">
        <f>IF(ISBLANK(FMATT!AB10),"",FMATT!AB10)</f>
        <v>1</v>
      </c>
      <c r="AF36" s="52">
        <f>IF(ISBLANK(FMATT!AC10),"",FMATT!AC10)</f>
        <v>3</v>
      </c>
      <c r="AG36" s="52">
        <f>IF(ISBLANK(FMATT!AD10),"",FMATT!AD10)</f>
        <v>2</v>
      </c>
      <c r="AH36" s="52">
        <f>IF(ISBLANK(FMATT!AE10),"",FMATT!AE10)</f>
        <v>8</v>
      </c>
      <c r="AI36" s="52">
        <f>IF(ISBLANK(FMATT!AF10),"",FMATT!AF10)</f>
        <v>15</v>
      </c>
      <c r="AJ36" s="52">
        <f>IF(ISBLANK(FMATT!AG10),"",FMATT!AG10)</f>
        <v>15</v>
      </c>
      <c r="AK36" s="52">
        <f>IF(ISBLANK(FMATT!AH10),"",FMATT!AH10)</f>
        <v>11</v>
      </c>
      <c r="AL36" s="52">
        <f>IF(ISBLANK(FMATT!AI10),"",FMATT!AI10)</f>
        <v>3</v>
      </c>
      <c r="AM36" s="52" t="str">
        <f>IF(ISBLANK(FMATT!AJ10),"",FMATT!AJ10)</f>
        <v/>
      </c>
    </row>
    <row r="37" spans="1:39">
      <c r="A37" s="63" t="str">
        <f t="shared" si="0"/>
        <v>fmatt_(All)_(All)_to_miapdef_total</v>
      </c>
      <c r="B37" s="57" t="str">
        <f>FMATT!V$3</f>
        <v>(All)</v>
      </c>
      <c r="C37" s="57" t="str">
        <f>FMATT!AC$3&amp;FMATT!AH$3</f>
        <v>(All)</v>
      </c>
      <c r="D37" s="57" t="s">
        <v>75</v>
      </c>
      <c r="E37" s="57" t="s">
        <v>74</v>
      </c>
      <c r="F37" s="63" t="s">
        <v>121</v>
      </c>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f>IF(ISBLANK(FMATT!AK8),"",FMATT!AK8)</f>
        <v>0</v>
      </c>
    </row>
    <row r="38" spans="1:39">
      <c r="A38" s="60" t="str">
        <f t="shared" si="0"/>
        <v>fmatt_(All)_(All)_to_miap29_total</v>
      </c>
      <c r="B38" s="52" t="str">
        <f>FMATT!V$3</f>
        <v>(All)</v>
      </c>
      <c r="C38" s="52" t="str">
        <f>FMATT!AC$3&amp;FMATT!AH$3</f>
        <v>(All)</v>
      </c>
      <c r="D38" s="52" t="s">
        <v>75</v>
      </c>
      <c r="E38" s="52" t="s">
        <v>74</v>
      </c>
      <c r="F38" s="62" t="s">
        <v>122</v>
      </c>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f>IF(ISBLANK(FMATT!AK9),"",FMATT!AK9)</f>
        <v>0</v>
      </c>
    </row>
    <row r="39" spans="1:39">
      <c r="A39" s="60" t="str">
        <f t="shared" si="0"/>
        <v>fmatt_(All)_(All)_to_miaprtc_total</v>
      </c>
      <c r="B39" s="52" t="str">
        <f>FMATT!V$3</f>
        <v>(All)</v>
      </c>
      <c r="C39" s="52" t="str">
        <f>FMATT!AC$3&amp;FMATT!AH$3</f>
        <v>(All)</v>
      </c>
      <c r="D39" s="52" t="s">
        <v>75</v>
      </c>
      <c r="E39" s="52" t="s">
        <v>74</v>
      </c>
      <c r="F39" s="62" t="s">
        <v>123</v>
      </c>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f>IF(ISBLANK(FMATT!AK10),"",FMATT!AK10)</f>
        <v>0</v>
      </c>
    </row>
    <row r="40" spans="1:39">
      <c r="A40" s="60" t="str">
        <f t="shared" si="0"/>
        <v>fmatt_(All)_(All)_to_fmatt_1st</v>
      </c>
      <c r="B40" s="52" t="str">
        <f>FMATT!V$3</f>
        <v>(All)</v>
      </c>
      <c r="C40" s="52" t="str">
        <f>FMATT!AC$3&amp;FMATT!AH$3</f>
        <v>(All)</v>
      </c>
      <c r="D40" s="52" t="s">
        <v>75</v>
      </c>
      <c r="E40" s="52" t="s">
        <v>25</v>
      </c>
      <c r="F40" s="60" t="str">
        <f>CONCATENATE("to_fmatt_",E40)</f>
        <v>to_fmatt_1st</v>
      </c>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f>IF(ISBLANK(FMATT!AK17),"",FMATT!AK17)</f>
        <v>0</v>
      </c>
    </row>
    <row r="41" spans="1:39">
      <c r="A41" s="60" t="str">
        <f t="shared" si="0"/>
        <v>fmatt_(All)_(All)_to_fmatt_2nd</v>
      </c>
      <c r="B41" s="52" t="str">
        <f>FMATT!V$3</f>
        <v>(All)</v>
      </c>
      <c r="C41" s="52" t="str">
        <f>FMATT!AC$3&amp;FMATT!AH$3</f>
        <v>(All)</v>
      </c>
      <c r="D41" s="52" t="s">
        <v>75</v>
      </c>
      <c r="E41" s="52" t="s">
        <v>26</v>
      </c>
      <c r="F41" s="60" t="str">
        <f t="shared" ref="F41:F71" si="2">CONCATENATE("to_fmatt_",E41)</f>
        <v>to_fmatt_2nd</v>
      </c>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f>IF(ISBLANK(FMATT!AK18),"",FMATT!AK18)</f>
        <v>0</v>
      </c>
    </row>
    <row r="42" spans="1:39">
      <c r="A42" s="60" t="str">
        <f t="shared" si="0"/>
        <v>fmatt_(All)_(All)_to_fmatt_3rd</v>
      </c>
      <c r="B42" s="52" t="str">
        <f>FMATT!V$3</f>
        <v>(All)</v>
      </c>
      <c r="C42" s="52" t="str">
        <f>FMATT!AC$3&amp;FMATT!AH$3</f>
        <v>(All)</v>
      </c>
      <c r="D42" s="52" t="s">
        <v>75</v>
      </c>
      <c r="E42" s="52" t="s">
        <v>27</v>
      </c>
      <c r="F42" s="60" t="str">
        <f t="shared" si="2"/>
        <v>to_fmatt_3rd</v>
      </c>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f>IF(ISBLANK(FMATT!AK19),"",FMATT!AK19)</f>
        <v>0</v>
      </c>
    </row>
    <row r="43" spans="1:39">
      <c r="A43" s="60" t="str">
        <f t="shared" si="0"/>
        <v>fmatt_(All)_(All)_to_fmatt_4th</v>
      </c>
      <c r="B43" s="52" t="str">
        <f>FMATT!V$3</f>
        <v>(All)</v>
      </c>
      <c r="C43" s="52" t="str">
        <f>FMATT!AC$3&amp;FMATT!AH$3</f>
        <v>(All)</v>
      </c>
      <c r="D43" s="52" t="s">
        <v>75</v>
      </c>
      <c r="E43" s="52" t="s">
        <v>28</v>
      </c>
      <c r="F43" s="60" t="str">
        <f t="shared" si="2"/>
        <v>to_fmatt_4th</v>
      </c>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f>IF(ISBLANK(FMATT!AK20),"",FMATT!AK20)</f>
        <v>0</v>
      </c>
    </row>
    <row r="44" spans="1:39">
      <c r="A44" s="60" t="str">
        <f t="shared" si="0"/>
        <v>fmatt_(All)_(All)_to_fmatt_5th</v>
      </c>
      <c r="B44" s="52" t="str">
        <f>FMATT!V$3</f>
        <v>(All)</v>
      </c>
      <c r="C44" s="52" t="str">
        <f>FMATT!AC$3&amp;FMATT!AH$3</f>
        <v>(All)</v>
      </c>
      <c r="D44" s="52" t="s">
        <v>75</v>
      </c>
      <c r="E44" s="52" t="s">
        <v>29</v>
      </c>
      <c r="F44" s="60" t="str">
        <f t="shared" si="2"/>
        <v>to_fmatt_5th</v>
      </c>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f>IF(ISBLANK(FMATT!AK21),"",FMATT!AK21)</f>
        <v>0</v>
      </c>
    </row>
    <row r="45" spans="1:39">
      <c r="A45" s="60" t="str">
        <f t="shared" si="0"/>
        <v>fmatt_(All)_(All)_to_fmatt_6th</v>
      </c>
      <c r="B45" s="52" t="str">
        <f>FMATT!V$3</f>
        <v>(All)</v>
      </c>
      <c r="C45" s="52" t="str">
        <f>FMATT!AC$3&amp;FMATT!AH$3</f>
        <v>(All)</v>
      </c>
      <c r="D45" s="52" t="s">
        <v>75</v>
      </c>
      <c r="E45" s="54" t="s">
        <v>30</v>
      </c>
      <c r="F45" s="60" t="str">
        <f t="shared" si="2"/>
        <v>to_fmatt_6th</v>
      </c>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f>IF(ISBLANK(FMATT!AK22),"",FMATT!AK22)</f>
        <v>0</v>
      </c>
    </row>
    <row r="46" spans="1:39">
      <c r="A46" s="60" t="str">
        <f t="shared" si="0"/>
        <v>fmatt_(All)_(All)_to_fmatt_7th</v>
      </c>
      <c r="B46" s="52" t="str">
        <f>FMATT!V$3</f>
        <v>(All)</v>
      </c>
      <c r="C46" s="52" t="str">
        <f>FMATT!AC$3&amp;FMATT!AH$3</f>
        <v>(All)</v>
      </c>
      <c r="D46" s="52" t="s">
        <v>75</v>
      </c>
      <c r="E46" s="52" t="s">
        <v>31</v>
      </c>
      <c r="F46" s="60" t="str">
        <f t="shared" si="2"/>
        <v>to_fmatt_7th</v>
      </c>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f>IF(ISBLANK(FMATT!AK23),"",FMATT!AK23)</f>
        <v>0</v>
      </c>
    </row>
    <row r="47" spans="1:39">
      <c r="A47" s="60" t="str">
        <f t="shared" si="0"/>
        <v>fmatt_(All)_(All)_to_fmatt_8th</v>
      </c>
      <c r="B47" s="52" t="str">
        <f>FMATT!V$3</f>
        <v>(All)</v>
      </c>
      <c r="C47" s="52" t="str">
        <f>FMATT!AC$3&amp;FMATT!AH$3</f>
        <v>(All)</v>
      </c>
      <c r="D47" s="52" t="s">
        <v>75</v>
      </c>
      <c r="E47" s="54" t="s">
        <v>32</v>
      </c>
      <c r="F47" s="60" t="str">
        <f t="shared" si="2"/>
        <v>to_fmatt_8th</v>
      </c>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f>IF(ISBLANK(FMATT!AK24),"",FMATT!AK24)</f>
        <v>0</v>
      </c>
    </row>
    <row r="48" spans="1:39">
      <c r="A48" s="60" t="str">
        <f t="shared" si="0"/>
        <v>fmatt_(All)_(All)_to_fmatt_9th</v>
      </c>
      <c r="B48" s="52" t="str">
        <f>FMATT!V$3</f>
        <v>(All)</v>
      </c>
      <c r="C48" s="52" t="str">
        <f>FMATT!AC$3&amp;FMATT!AH$3</f>
        <v>(All)</v>
      </c>
      <c r="D48" s="52" t="s">
        <v>75</v>
      </c>
      <c r="E48" s="52" t="s">
        <v>33</v>
      </c>
      <c r="F48" s="60" t="str">
        <f t="shared" si="2"/>
        <v>to_fmatt_9th</v>
      </c>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f>IF(ISBLANK(FMATT!AK25),"",FMATT!AK25)</f>
        <v>0</v>
      </c>
    </row>
    <row r="49" spans="1:39">
      <c r="A49" s="60" t="str">
        <f t="shared" si="0"/>
        <v>fmatt_(All)_(All)_to_fmatt_10th</v>
      </c>
      <c r="B49" s="52" t="str">
        <f>FMATT!V$3</f>
        <v>(All)</v>
      </c>
      <c r="C49" s="52" t="str">
        <f>FMATT!AC$3&amp;FMATT!AH$3</f>
        <v>(All)</v>
      </c>
      <c r="D49" s="52" t="s">
        <v>75</v>
      </c>
      <c r="E49" s="54" t="s">
        <v>34</v>
      </c>
      <c r="F49" s="60" t="str">
        <f t="shared" si="2"/>
        <v>to_fmatt_10th</v>
      </c>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f>IF(ISBLANK(FMATT!AK26),"",FMATT!AK26)</f>
        <v>0</v>
      </c>
    </row>
    <row r="50" spans="1:39">
      <c r="A50" s="60" t="str">
        <f t="shared" si="0"/>
        <v>fmatt_(All)_(All)_to_fmatt_11th</v>
      </c>
      <c r="B50" s="52" t="str">
        <f>FMATT!V$3</f>
        <v>(All)</v>
      </c>
      <c r="C50" s="52" t="str">
        <f>FMATT!AC$3&amp;FMATT!AH$3</f>
        <v>(All)</v>
      </c>
      <c r="D50" s="52" t="s">
        <v>75</v>
      </c>
      <c r="E50" s="52" t="s">
        <v>35</v>
      </c>
      <c r="F50" s="60" t="str">
        <f t="shared" si="2"/>
        <v>to_fmatt_11th</v>
      </c>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f>IF(ISBLANK(FMATT!AK27),"",FMATT!AK27)</f>
        <v>0</v>
      </c>
    </row>
    <row r="51" spans="1:39">
      <c r="A51" s="60" t="str">
        <f t="shared" si="0"/>
        <v>fmatt_(All)_(All)_to_fmatt_12th</v>
      </c>
      <c r="B51" s="52" t="str">
        <f>FMATT!V$3</f>
        <v>(All)</v>
      </c>
      <c r="C51" s="52" t="str">
        <f>FMATT!AC$3&amp;FMATT!AH$3</f>
        <v>(All)</v>
      </c>
      <c r="D51" s="52" t="s">
        <v>75</v>
      </c>
      <c r="E51" s="54" t="s">
        <v>68</v>
      </c>
      <c r="F51" s="60" t="str">
        <f t="shared" si="2"/>
        <v>to_fmatt_12th</v>
      </c>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f>IF(ISBLANK(FMATT!AK28),"",FMATT!AK28)</f>
        <v>0</v>
      </c>
    </row>
    <row r="52" spans="1:39">
      <c r="A52" s="60" t="str">
        <f t="shared" si="0"/>
        <v>fmatt_(All)_(All)_to_fmatt_13th</v>
      </c>
      <c r="B52" s="52" t="str">
        <f>FMATT!V$3</f>
        <v>(All)</v>
      </c>
      <c r="C52" s="52" t="str">
        <f>FMATT!AC$3&amp;FMATT!AH$3</f>
        <v>(All)</v>
      </c>
      <c r="D52" s="52" t="s">
        <v>75</v>
      </c>
      <c r="E52" s="52" t="s">
        <v>36</v>
      </c>
      <c r="F52" s="60" t="str">
        <f t="shared" si="2"/>
        <v>to_fmatt_13th</v>
      </c>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f>IF(ISBLANK(FMATT!AK29),"",FMATT!AK29)</f>
        <v>0</v>
      </c>
    </row>
    <row r="53" spans="1:39">
      <c r="A53" s="60" t="str">
        <f t="shared" si="0"/>
        <v>fmatt_(All)_(All)_to_fmatt_14th</v>
      </c>
      <c r="B53" s="52" t="str">
        <f>FMATT!V$3</f>
        <v>(All)</v>
      </c>
      <c r="C53" s="52" t="str">
        <f>FMATT!AC$3&amp;FMATT!AH$3</f>
        <v>(All)</v>
      </c>
      <c r="D53" s="52" t="s">
        <v>75</v>
      </c>
      <c r="E53" s="54" t="s">
        <v>37</v>
      </c>
      <c r="F53" s="60" t="str">
        <f t="shared" si="2"/>
        <v>to_fmatt_14th</v>
      </c>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f>IF(ISBLANK(FMATT!AK30),"",FMATT!AK30)</f>
        <v>0</v>
      </c>
    </row>
    <row r="54" spans="1:39">
      <c r="A54" s="60" t="str">
        <f t="shared" si="0"/>
        <v>fmatt_(All)_(All)_to_fmatt_15th</v>
      </c>
      <c r="B54" s="52" t="str">
        <f>FMATT!V$3</f>
        <v>(All)</v>
      </c>
      <c r="C54" s="52" t="str">
        <f>FMATT!AC$3&amp;FMATT!AH$3</f>
        <v>(All)</v>
      </c>
      <c r="D54" s="52" t="s">
        <v>75</v>
      </c>
      <c r="E54" s="52" t="s">
        <v>38</v>
      </c>
      <c r="F54" s="60" t="str">
        <f t="shared" si="2"/>
        <v>to_fmatt_15th</v>
      </c>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f>IF(ISBLANK(FMATT!AK31),"",FMATT!AK31)</f>
        <v>0</v>
      </c>
    </row>
    <row r="55" spans="1:39">
      <c r="A55" s="60" t="str">
        <f t="shared" si="0"/>
        <v>fmatt_(All)_(All)_to_fmatt_16th</v>
      </c>
      <c r="B55" s="52" t="str">
        <f>FMATT!V$3</f>
        <v>(All)</v>
      </c>
      <c r="C55" s="52" t="str">
        <f>FMATT!AC$3&amp;FMATT!AH$3</f>
        <v>(All)</v>
      </c>
      <c r="D55" s="52" t="s">
        <v>75</v>
      </c>
      <c r="E55" s="54" t="s">
        <v>39</v>
      </c>
      <c r="F55" s="60" t="str">
        <f t="shared" si="2"/>
        <v>to_fmatt_16th</v>
      </c>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f>IF(ISBLANK(FMATT!AK32),"",FMATT!AK32)</f>
        <v>0</v>
      </c>
    </row>
    <row r="56" spans="1:39">
      <c r="A56" s="60" t="str">
        <f t="shared" si="0"/>
        <v>fmatt_(All)_(All)_to_fmatt_17th</v>
      </c>
      <c r="B56" s="52" t="str">
        <f>FMATT!V$3</f>
        <v>(All)</v>
      </c>
      <c r="C56" s="52" t="str">
        <f>FMATT!AC$3&amp;FMATT!AH$3</f>
        <v>(All)</v>
      </c>
      <c r="D56" s="52" t="s">
        <v>75</v>
      </c>
      <c r="E56" s="52" t="s">
        <v>40</v>
      </c>
      <c r="F56" s="60" t="str">
        <f t="shared" si="2"/>
        <v>to_fmatt_17th</v>
      </c>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f>IF(ISBLANK(FMATT!AK33),"",FMATT!AK33)</f>
        <v>0</v>
      </c>
    </row>
    <row r="57" spans="1:39">
      <c r="A57" s="60" t="str">
        <f t="shared" si="0"/>
        <v>fmatt_(All)_(All)_to_fmatt_18th</v>
      </c>
      <c r="B57" s="52" t="str">
        <f>FMATT!V$3</f>
        <v>(All)</v>
      </c>
      <c r="C57" s="52" t="str">
        <f>FMATT!AC$3&amp;FMATT!AH$3</f>
        <v>(All)</v>
      </c>
      <c r="D57" s="52" t="s">
        <v>75</v>
      </c>
      <c r="E57" s="54" t="s">
        <v>41</v>
      </c>
      <c r="F57" s="60" t="str">
        <f t="shared" si="2"/>
        <v>to_fmatt_18th</v>
      </c>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f>IF(ISBLANK(FMATT!AK34),"",FMATT!AK34)</f>
        <v>0</v>
      </c>
    </row>
    <row r="58" spans="1:39">
      <c r="A58" s="60" t="str">
        <f t="shared" si="0"/>
        <v>fmatt_(All)_(All)_to_fmatt_19th</v>
      </c>
      <c r="B58" s="52" t="str">
        <f>FMATT!V$3</f>
        <v>(All)</v>
      </c>
      <c r="C58" s="52" t="str">
        <f>FMATT!AC$3&amp;FMATT!AH$3</f>
        <v>(All)</v>
      </c>
      <c r="D58" s="52" t="s">
        <v>75</v>
      </c>
      <c r="E58" s="52" t="s">
        <v>42</v>
      </c>
      <c r="F58" s="60" t="str">
        <f t="shared" si="2"/>
        <v>to_fmatt_19th</v>
      </c>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f>IF(ISBLANK(FMATT!AK35),"",FMATT!AK35)</f>
        <v>0</v>
      </c>
    </row>
    <row r="59" spans="1:39">
      <c r="A59" s="60" t="str">
        <f t="shared" si="0"/>
        <v>fmatt_(All)_(All)_to_fmatt_20th</v>
      </c>
      <c r="B59" s="52" t="str">
        <f>FMATT!V$3</f>
        <v>(All)</v>
      </c>
      <c r="C59" s="52" t="str">
        <f>FMATT!AC$3&amp;FMATT!AH$3</f>
        <v>(All)</v>
      </c>
      <c r="D59" s="52" t="s">
        <v>75</v>
      </c>
      <c r="E59" s="54" t="s">
        <v>43</v>
      </c>
      <c r="F59" s="60" t="str">
        <f t="shared" si="2"/>
        <v>to_fmatt_20th</v>
      </c>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f>IF(ISBLANK(FMATT!AK36),"",FMATT!AK36)</f>
        <v>0</v>
      </c>
    </row>
    <row r="60" spans="1:39">
      <c r="A60" s="60" t="str">
        <f t="shared" si="0"/>
        <v>fmatt_(All)_(All)_to_fmatt_21st</v>
      </c>
      <c r="B60" s="52" t="str">
        <f>FMATT!V$3</f>
        <v>(All)</v>
      </c>
      <c r="C60" s="52" t="str">
        <f>FMATT!AC$3&amp;FMATT!AH$3</f>
        <v>(All)</v>
      </c>
      <c r="D60" s="52" t="s">
        <v>75</v>
      </c>
      <c r="E60" s="52" t="s">
        <v>44</v>
      </c>
      <c r="F60" s="60" t="str">
        <f t="shared" si="2"/>
        <v>to_fmatt_21st</v>
      </c>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f>IF(ISBLANK(FMATT!AK37),"",FMATT!AK37)</f>
        <v>0</v>
      </c>
    </row>
    <row r="61" spans="1:39">
      <c r="A61" s="60" t="str">
        <f t="shared" si="0"/>
        <v>fmatt_(All)_(All)_to_fmatt_22nd</v>
      </c>
      <c r="B61" s="52" t="str">
        <f>FMATT!V$3</f>
        <v>(All)</v>
      </c>
      <c r="C61" s="52" t="str">
        <f>FMATT!AC$3&amp;FMATT!AH$3</f>
        <v>(All)</v>
      </c>
      <c r="D61" s="52" t="s">
        <v>75</v>
      </c>
      <c r="E61" s="54" t="s">
        <v>45</v>
      </c>
      <c r="F61" s="60" t="str">
        <f t="shared" si="2"/>
        <v>to_fmatt_22nd</v>
      </c>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f>IF(ISBLANK(FMATT!AK38),"",FMATT!AK38)</f>
        <v>0</v>
      </c>
    </row>
    <row r="62" spans="1:39">
      <c r="A62" s="60" t="str">
        <f t="shared" si="0"/>
        <v>fmatt_(All)_(All)_to_fmatt_23rd</v>
      </c>
      <c r="B62" s="52" t="str">
        <f>FMATT!V$3</f>
        <v>(All)</v>
      </c>
      <c r="C62" s="52" t="str">
        <f>FMATT!AC$3&amp;FMATT!AH$3</f>
        <v>(All)</v>
      </c>
      <c r="D62" s="52" t="s">
        <v>75</v>
      </c>
      <c r="E62" s="52" t="s">
        <v>46</v>
      </c>
      <c r="F62" s="60" t="str">
        <f t="shared" si="2"/>
        <v>to_fmatt_23rd</v>
      </c>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f>IF(ISBLANK(FMATT!AK39),"",FMATT!AK39)</f>
        <v>0</v>
      </c>
    </row>
    <row r="63" spans="1:39">
      <c r="A63" s="60" t="str">
        <f t="shared" si="0"/>
        <v>fmatt_(All)_(All)_to_fmatt_24th</v>
      </c>
      <c r="B63" s="52" t="str">
        <f>FMATT!V$3</f>
        <v>(All)</v>
      </c>
      <c r="C63" s="52" t="str">
        <f>FMATT!AC$3&amp;FMATT!AH$3</f>
        <v>(All)</v>
      </c>
      <c r="D63" s="52" t="s">
        <v>75</v>
      </c>
      <c r="E63" s="54" t="s">
        <v>47</v>
      </c>
      <c r="F63" s="60" t="str">
        <f t="shared" si="2"/>
        <v>to_fmatt_24th</v>
      </c>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f>IF(ISBLANK(FMATT!AK40),"",FMATT!AK40)</f>
        <v>0</v>
      </c>
    </row>
    <row r="64" spans="1:39">
      <c r="A64" s="60" t="str">
        <f t="shared" si="0"/>
        <v>fmatt_(All)_(All)_to_fmatt_25th</v>
      </c>
      <c r="B64" s="52" t="str">
        <f>FMATT!V$3</f>
        <v>(All)</v>
      </c>
      <c r="C64" s="52" t="str">
        <f>FMATT!AC$3&amp;FMATT!AH$3</f>
        <v>(All)</v>
      </c>
      <c r="D64" s="52" t="s">
        <v>75</v>
      </c>
      <c r="E64" s="52" t="s">
        <v>48</v>
      </c>
      <c r="F64" s="60" t="str">
        <f t="shared" si="2"/>
        <v>to_fmatt_25th</v>
      </c>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f>IF(ISBLANK(FMATT!AK41),"",FMATT!AK41)</f>
        <v>0</v>
      </c>
    </row>
    <row r="65" spans="1:39">
      <c r="A65" s="60" t="str">
        <f t="shared" si="0"/>
        <v>fmatt_(All)_(All)_to_fmatt_26th</v>
      </c>
      <c r="B65" s="52" t="str">
        <f>FMATT!V$3</f>
        <v>(All)</v>
      </c>
      <c r="C65" s="52" t="str">
        <f>FMATT!AC$3&amp;FMATT!AH$3</f>
        <v>(All)</v>
      </c>
      <c r="D65" s="52" t="s">
        <v>75</v>
      </c>
      <c r="E65" s="54" t="s">
        <v>49</v>
      </c>
      <c r="F65" s="60" t="str">
        <f t="shared" si="2"/>
        <v>to_fmatt_26th</v>
      </c>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f>IF(ISBLANK(FMATT!AK42),"",FMATT!AK42)</f>
        <v>0</v>
      </c>
    </row>
    <row r="66" spans="1:39">
      <c r="A66" s="60" t="str">
        <f t="shared" si="0"/>
        <v>fmatt_(All)_(All)_to_fmatt_27th</v>
      </c>
      <c r="B66" s="52" t="str">
        <f>FMATT!V$3</f>
        <v>(All)</v>
      </c>
      <c r="C66" s="52" t="str">
        <f>FMATT!AC$3&amp;FMATT!AH$3</f>
        <v>(All)</v>
      </c>
      <c r="D66" s="52" t="s">
        <v>75</v>
      </c>
      <c r="E66" s="52" t="s">
        <v>50</v>
      </c>
      <c r="F66" s="60" t="str">
        <f t="shared" si="2"/>
        <v>to_fmatt_27th</v>
      </c>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f>IF(ISBLANK(FMATT!AK43),"",FMATT!AK43)</f>
        <v>0</v>
      </c>
    </row>
    <row r="67" spans="1:39">
      <c r="A67" s="60" t="str">
        <f t="shared" si="0"/>
        <v>fmatt_(All)_(All)_to_fmatt_28th</v>
      </c>
      <c r="B67" s="52" t="str">
        <f>FMATT!V$3</f>
        <v>(All)</v>
      </c>
      <c r="C67" s="52" t="str">
        <f>FMATT!AC$3&amp;FMATT!AH$3</f>
        <v>(All)</v>
      </c>
      <c r="D67" s="52" t="s">
        <v>75</v>
      </c>
      <c r="E67" s="54" t="s">
        <v>51</v>
      </c>
      <c r="F67" s="60" t="str">
        <f t="shared" si="2"/>
        <v>to_fmatt_28th</v>
      </c>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f>IF(ISBLANK(FMATT!AK44),"",FMATT!AK44)</f>
        <v>0</v>
      </c>
    </row>
    <row r="68" spans="1:39">
      <c r="A68" s="60" t="str">
        <f t="shared" si="0"/>
        <v>fmatt_(All)_(All)_to_fmatt_29th</v>
      </c>
      <c r="B68" s="52" t="str">
        <f>FMATT!V$3</f>
        <v>(All)</v>
      </c>
      <c r="C68" s="52" t="str">
        <f>FMATT!AC$3&amp;FMATT!AH$3</f>
        <v>(All)</v>
      </c>
      <c r="D68" s="52" t="s">
        <v>75</v>
      </c>
      <c r="E68" s="52" t="s">
        <v>52</v>
      </c>
      <c r="F68" s="60" t="str">
        <f t="shared" si="2"/>
        <v>to_fmatt_29th</v>
      </c>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f>IF(ISBLANK(FMATT!AK45),"",FMATT!AK45)</f>
        <v>0</v>
      </c>
    </row>
    <row r="69" spans="1:39">
      <c r="A69" s="60" t="str">
        <f t="shared" si="0"/>
        <v>fmatt_(All)_(All)_to_fmatt_30th</v>
      </c>
      <c r="B69" s="52" t="str">
        <f>FMATT!V$3</f>
        <v>(All)</v>
      </c>
      <c r="C69" s="52" t="str">
        <f>FMATT!AC$3&amp;FMATT!AH$3</f>
        <v>(All)</v>
      </c>
      <c r="D69" s="52" t="s">
        <v>75</v>
      </c>
      <c r="E69" s="54" t="s">
        <v>53</v>
      </c>
      <c r="F69" s="60" t="str">
        <f t="shared" si="2"/>
        <v>to_fmatt_30th</v>
      </c>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f>IF(ISBLANK(FMATT!AK46),"",FMATT!AK46)</f>
        <v>0</v>
      </c>
    </row>
    <row r="70" spans="1:39">
      <c r="A70" s="60" t="str">
        <f>CONCATENATE(D70,"_",C70,"_",B70,"_",F70)</f>
        <v>fmatt_(All)_(All)_to_fmatt_31st</v>
      </c>
      <c r="B70" s="52" t="str">
        <f>FMATT!V$3</f>
        <v>(All)</v>
      </c>
      <c r="C70" s="52" t="str">
        <f>FMATT!AC$3&amp;FMATT!AH$3</f>
        <v>(All)</v>
      </c>
      <c r="D70" s="52" t="s">
        <v>75</v>
      </c>
      <c r="E70" s="52" t="s">
        <v>54</v>
      </c>
      <c r="F70" s="60" t="str">
        <f t="shared" si="2"/>
        <v>to_fmatt_31st</v>
      </c>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f>IF(ISBLANK(FMATT!AK47),"",FMATT!AK47)</f>
        <v>0</v>
      </c>
    </row>
    <row r="71" spans="1:39">
      <c r="A71" s="60" t="str">
        <f>CONCATENATE(D71,"_",C71,"_",B71,"_",F71)</f>
        <v>fmatt_(All)_(All)_to_fmatt_total</v>
      </c>
      <c r="B71" s="52" t="str">
        <f>FMATT!V$3</f>
        <v>(All)</v>
      </c>
      <c r="C71" s="52" t="str">
        <f>FMATT!AC$3&amp;FMATT!AH$3</f>
        <v>(All)</v>
      </c>
      <c r="D71" s="52" t="s">
        <v>75</v>
      </c>
      <c r="E71" s="52" t="s">
        <v>74</v>
      </c>
      <c r="F71" s="60" t="str">
        <f t="shared" si="2"/>
        <v>to_fmatt_total</v>
      </c>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t="str">
        <f>IF(ISBLANK(FMATT!AK48),"",FMATT!AK48)</f>
        <v/>
      </c>
    </row>
    <row r="72" spans="1:39">
      <c r="A72" s="63" t="str">
        <f t="shared" ref="A72:A135" si="3">CONCATENATE(D72,"_",C72,"_",B72,"_",F72)</f>
        <v>fmatt_(All)_(All)_died_miapdef_total</v>
      </c>
      <c r="B72" s="57" t="str">
        <f>FMATT!V$3</f>
        <v>(All)</v>
      </c>
      <c r="C72" s="57" t="str">
        <f>FMATT!AC$3&amp;FMATT!AH$3</f>
        <v>(All)</v>
      </c>
      <c r="D72" s="57" t="s">
        <v>75</v>
      </c>
      <c r="E72" s="57" t="s">
        <v>74</v>
      </c>
      <c r="F72" s="63" t="s">
        <v>124</v>
      </c>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f>IF(ISBLANK(FMATT!AL8),"",FMATT!AL8)</f>
        <v>0</v>
      </c>
    </row>
    <row r="73" spans="1:39">
      <c r="A73" s="60" t="str">
        <f t="shared" si="3"/>
        <v>fmatt_(All)_(All)_died_miap29_total</v>
      </c>
      <c r="B73" s="52" t="str">
        <f>FMATT!V$3</f>
        <v>(All)</v>
      </c>
      <c r="C73" s="52" t="str">
        <f>FMATT!AC$3&amp;FMATT!AH$3</f>
        <v>(All)</v>
      </c>
      <c r="D73" s="52" t="s">
        <v>75</v>
      </c>
      <c r="E73" s="52" t="s">
        <v>74</v>
      </c>
      <c r="F73" s="62" t="s">
        <v>125</v>
      </c>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f>IF(ISBLANK(FMATT!AL9),"",FMATT!AL9)</f>
        <v>0</v>
      </c>
    </row>
    <row r="74" spans="1:39">
      <c r="A74" s="60" t="str">
        <f t="shared" si="3"/>
        <v>fmatt_(All)_(All)_died_miaprtc_total</v>
      </c>
      <c r="B74" s="52" t="str">
        <f>FMATT!V$3</f>
        <v>(All)</v>
      </c>
      <c r="C74" s="52" t="str">
        <f>FMATT!AC$3&amp;FMATT!AH$3</f>
        <v>(All)</v>
      </c>
      <c r="D74" s="52" t="s">
        <v>75</v>
      </c>
      <c r="E74" s="52" t="s">
        <v>74</v>
      </c>
      <c r="F74" s="62" t="s">
        <v>126</v>
      </c>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f>IF(ISBLANK(FMATT!AL10),"",FMATT!AL10)</f>
        <v>0</v>
      </c>
    </row>
    <row r="75" spans="1:39">
      <c r="A75" s="60" t="str">
        <f t="shared" si="3"/>
        <v>fmatt_(All)_(All)_died_fmatt_1st</v>
      </c>
      <c r="B75" s="52" t="str">
        <f>FMATT!V$3</f>
        <v>(All)</v>
      </c>
      <c r="C75" s="52" t="str">
        <f>FMATT!AC$3&amp;FMATT!AH$3</f>
        <v>(All)</v>
      </c>
      <c r="D75" s="52" t="s">
        <v>75</v>
      </c>
      <c r="E75" s="52" t="s">
        <v>25</v>
      </c>
      <c r="F75" s="60" t="str">
        <f>CONCATENATE("died_fmatt_",E75)</f>
        <v>died_fmatt_1st</v>
      </c>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f>IF(ISBLANK(FMATT!AL17),"",FMATT!AL17)</f>
        <v>0</v>
      </c>
    </row>
    <row r="76" spans="1:39">
      <c r="A76" s="60" t="str">
        <f t="shared" si="3"/>
        <v>fmatt_(All)_(All)_died_fmatt_2nd</v>
      </c>
      <c r="B76" s="52" t="str">
        <f>FMATT!V$3</f>
        <v>(All)</v>
      </c>
      <c r="C76" s="52" t="str">
        <f>FMATT!AC$3&amp;FMATT!AH$3</f>
        <v>(All)</v>
      </c>
      <c r="D76" s="52" t="s">
        <v>75</v>
      </c>
      <c r="E76" s="52" t="s">
        <v>26</v>
      </c>
      <c r="F76" s="60" t="str">
        <f t="shared" ref="F76:F106" si="4">CONCATENATE("died_fmatt_",E76)</f>
        <v>died_fmatt_2nd</v>
      </c>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f>IF(ISBLANK(FMATT!AL18),"",FMATT!AL18)</f>
        <v>0</v>
      </c>
    </row>
    <row r="77" spans="1:39">
      <c r="A77" s="60" t="str">
        <f t="shared" si="3"/>
        <v>fmatt_(All)_(All)_died_fmatt_3rd</v>
      </c>
      <c r="B77" s="52" t="str">
        <f>FMATT!V$3</f>
        <v>(All)</v>
      </c>
      <c r="C77" s="52" t="str">
        <f>FMATT!AC$3&amp;FMATT!AH$3</f>
        <v>(All)</v>
      </c>
      <c r="D77" s="52" t="s">
        <v>75</v>
      </c>
      <c r="E77" s="52" t="s">
        <v>27</v>
      </c>
      <c r="F77" s="60" t="str">
        <f t="shared" si="4"/>
        <v>died_fmatt_3rd</v>
      </c>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f>IF(ISBLANK(FMATT!AL19),"",FMATT!AL19)</f>
        <v>0</v>
      </c>
    </row>
    <row r="78" spans="1:39">
      <c r="A78" s="60" t="str">
        <f t="shared" si="3"/>
        <v>fmatt_(All)_(All)_died_fmatt_4th</v>
      </c>
      <c r="B78" s="52" t="str">
        <f>FMATT!V$3</f>
        <v>(All)</v>
      </c>
      <c r="C78" s="52" t="str">
        <f>FMATT!AC$3&amp;FMATT!AH$3</f>
        <v>(All)</v>
      </c>
      <c r="D78" s="52" t="s">
        <v>75</v>
      </c>
      <c r="E78" s="52" t="s">
        <v>28</v>
      </c>
      <c r="F78" s="60" t="str">
        <f t="shared" si="4"/>
        <v>died_fmatt_4th</v>
      </c>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f>IF(ISBLANK(FMATT!AL20),"",FMATT!AL20)</f>
        <v>0</v>
      </c>
    </row>
    <row r="79" spans="1:39">
      <c r="A79" s="60" t="str">
        <f t="shared" si="3"/>
        <v>fmatt_(All)_(All)_died_fmatt_5th</v>
      </c>
      <c r="B79" s="52" t="str">
        <f>FMATT!V$3</f>
        <v>(All)</v>
      </c>
      <c r="C79" s="52" t="str">
        <f>FMATT!AC$3&amp;FMATT!AH$3</f>
        <v>(All)</v>
      </c>
      <c r="D79" s="52" t="s">
        <v>75</v>
      </c>
      <c r="E79" s="52" t="s">
        <v>29</v>
      </c>
      <c r="F79" s="60" t="str">
        <f t="shared" si="4"/>
        <v>died_fmatt_5th</v>
      </c>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f>IF(ISBLANK(FMATT!AL21),"",FMATT!AL21)</f>
        <v>0</v>
      </c>
    </row>
    <row r="80" spans="1:39">
      <c r="A80" s="60" t="str">
        <f t="shared" si="3"/>
        <v>fmatt_(All)_(All)_died_fmatt_6th</v>
      </c>
      <c r="B80" s="52" t="str">
        <f>FMATT!V$3</f>
        <v>(All)</v>
      </c>
      <c r="C80" s="52" t="str">
        <f>FMATT!AC$3&amp;FMATT!AH$3</f>
        <v>(All)</v>
      </c>
      <c r="D80" s="52" t="s">
        <v>75</v>
      </c>
      <c r="E80" s="54" t="s">
        <v>30</v>
      </c>
      <c r="F80" s="60" t="str">
        <f t="shared" si="4"/>
        <v>died_fmatt_6th</v>
      </c>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f>IF(ISBLANK(FMATT!AL22),"",FMATT!AL22)</f>
        <v>0</v>
      </c>
    </row>
    <row r="81" spans="1:39">
      <c r="A81" s="60" t="str">
        <f t="shared" si="3"/>
        <v>fmatt_(All)_(All)_died_fmatt_7th</v>
      </c>
      <c r="B81" s="52" t="str">
        <f>FMATT!V$3</f>
        <v>(All)</v>
      </c>
      <c r="C81" s="52" t="str">
        <f>FMATT!AC$3&amp;FMATT!AH$3</f>
        <v>(All)</v>
      </c>
      <c r="D81" s="52" t="s">
        <v>75</v>
      </c>
      <c r="E81" s="52" t="s">
        <v>31</v>
      </c>
      <c r="F81" s="60" t="str">
        <f t="shared" si="4"/>
        <v>died_fmatt_7th</v>
      </c>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f>IF(ISBLANK(FMATT!AL23),"",FMATT!AL23)</f>
        <v>0</v>
      </c>
    </row>
    <row r="82" spans="1:39">
      <c r="A82" s="60" t="str">
        <f t="shared" si="3"/>
        <v>fmatt_(All)_(All)_died_fmatt_8th</v>
      </c>
      <c r="B82" s="52" t="str">
        <f>FMATT!V$3</f>
        <v>(All)</v>
      </c>
      <c r="C82" s="52" t="str">
        <f>FMATT!AC$3&amp;FMATT!AH$3</f>
        <v>(All)</v>
      </c>
      <c r="D82" s="52" t="s">
        <v>75</v>
      </c>
      <c r="E82" s="54" t="s">
        <v>32</v>
      </c>
      <c r="F82" s="60" t="str">
        <f t="shared" si="4"/>
        <v>died_fmatt_8th</v>
      </c>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f>IF(ISBLANK(FMATT!AL24),"",FMATT!AL24)</f>
        <v>0</v>
      </c>
    </row>
    <row r="83" spans="1:39">
      <c r="A83" s="60" t="str">
        <f t="shared" si="3"/>
        <v>fmatt_(All)_(All)_died_fmatt_9th</v>
      </c>
      <c r="B83" s="52" t="str">
        <f>FMATT!V$3</f>
        <v>(All)</v>
      </c>
      <c r="C83" s="52" t="str">
        <f>FMATT!AC$3&amp;FMATT!AH$3</f>
        <v>(All)</v>
      </c>
      <c r="D83" s="52" t="s">
        <v>75</v>
      </c>
      <c r="E83" s="52" t="s">
        <v>33</v>
      </c>
      <c r="F83" s="60" t="str">
        <f t="shared" si="4"/>
        <v>died_fmatt_9th</v>
      </c>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f>IF(ISBLANK(FMATT!AL25),"",FMATT!AL25)</f>
        <v>0</v>
      </c>
    </row>
    <row r="84" spans="1:39">
      <c r="A84" s="60" t="str">
        <f t="shared" si="3"/>
        <v>fmatt_(All)_(All)_died_fmatt_10th</v>
      </c>
      <c r="B84" s="52" t="str">
        <f>FMATT!V$3</f>
        <v>(All)</v>
      </c>
      <c r="C84" s="52" t="str">
        <f>FMATT!AC$3&amp;FMATT!AH$3</f>
        <v>(All)</v>
      </c>
      <c r="D84" s="52" t="s">
        <v>75</v>
      </c>
      <c r="E84" s="54" t="s">
        <v>34</v>
      </c>
      <c r="F84" s="60" t="str">
        <f t="shared" si="4"/>
        <v>died_fmatt_10th</v>
      </c>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f>IF(ISBLANK(FMATT!AL26),"",FMATT!AL26)</f>
        <v>0</v>
      </c>
    </row>
    <row r="85" spans="1:39">
      <c r="A85" s="60" t="str">
        <f t="shared" si="3"/>
        <v>fmatt_(All)_(All)_died_fmatt_11th</v>
      </c>
      <c r="B85" s="52" t="str">
        <f>FMATT!V$3</f>
        <v>(All)</v>
      </c>
      <c r="C85" s="52" t="str">
        <f>FMATT!AC$3&amp;FMATT!AH$3</f>
        <v>(All)</v>
      </c>
      <c r="D85" s="52" t="s">
        <v>75</v>
      </c>
      <c r="E85" s="52" t="s">
        <v>35</v>
      </c>
      <c r="F85" s="60" t="str">
        <f t="shared" si="4"/>
        <v>died_fmatt_11th</v>
      </c>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f>IF(ISBLANK(FMATT!AL27),"",FMATT!AL27)</f>
        <v>0</v>
      </c>
    </row>
    <row r="86" spans="1:39">
      <c r="A86" s="60" t="str">
        <f t="shared" si="3"/>
        <v>fmatt_(All)_(All)_died_fmatt_12th</v>
      </c>
      <c r="B86" s="52" t="str">
        <f>FMATT!V$3</f>
        <v>(All)</v>
      </c>
      <c r="C86" s="52" t="str">
        <f>FMATT!AC$3&amp;FMATT!AH$3</f>
        <v>(All)</v>
      </c>
      <c r="D86" s="52" t="s">
        <v>75</v>
      </c>
      <c r="E86" s="54" t="s">
        <v>68</v>
      </c>
      <c r="F86" s="60" t="str">
        <f t="shared" si="4"/>
        <v>died_fmatt_12th</v>
      </c>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f>IF(ISBLANK(FMATT!AL28),"",FMATT!AL28)</f>
        <v>0</v>
      </c>
    </row>
    <row r="87" spans="1:39">
      <c r="A87" s="60" t="str">
        <f t="shared" si="3"/>
        <v>fmatt_(All)_(All)_died_fmatt_13th</v>
      </c>
      <c r="B87" s="52" t="str">
        <f>FMATT!V$3</f>
        <v>(All)</v>
      </c>
      <c r="C87" s="52" t="str">
        <f>FMATT!AC$3&amp;FMATT!AH$3</f>
        <v>(All)</v>
      </c>
      <c r="D87" s="52" t="s">
        <v>75</v>
      </c>
      <c r="E87" s="52" t="s">
        <v>36</v>
      </c>
      <c r="F87" s="60" t="str">
        <f t="shared" si="4"/>
        <v>died_fmatt_13th</v>
      </c>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f>IF(ISBLANK(FMATT!AL29),"",FMATT!AL29)</f>
        <v>0</v>
      </c>
    </row>
    <row r="88" spans="1:39">
      <c r="A88" s="60" t="str">
        <f t="shared" si="3"/>
        <v>fmatt_(All)_(All)_died_fmatt_14th</v>
      </c>
      <c r="B88" s="52" t="str">
        <f>FMATT!V$3</f>
        <v>(All)</v>
      </c>
      <c r="C88" s="52" t="str">
        <f>FMATT!AC$3&amp;FMATT!AH$3</f>
        <v>(All)</v>
      </c>
      <c r="D88" s="52" t="s">
        <v>75</v>
      </c>
      <c r="E88" s="54" t="s">
        <v>37</v>
      </c>
      <c r="F88" s="60" t="str">
        <f t="shared" si="4"/>
        <v>died_fmatt_14th</v>
      </c>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f>IF(ISBLANK(FMATT!AL30),"",FMATT!AL30)</f>
        <v>0</v>
      </c>
    </row>
    <row r="89" spans="1:39">
      <c r="A89" s="60" t="str">
        <f t="shared" si="3"/>
        <v>fmatt_(All)_(All)_died_fmatt_15th</v>
      </c>
      <c r="B89" s="52" t="str">
        <f>FMATT!V$3</f>
        <v>(All)</v>
      </c>
      <c r="C89" s="52" t="str">
        <f>FMATT!AC$3&amp;FMATT!AH$3</f>
        <v>(All)</v>
      </c>
      <c r="D89" s="52" t="s">
        <v>75</v>
      </c>
      <c r="E89" s="52" t="s">
        <v>38</v>
      </c>
      <c r="F89" s="60" t="str">
        <f t="shared" si="4"/>
        <v>died_fmatt_15th</v>
      </c>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f>IF(ISBLANK(FMATT!AL31),"",FMATT!AL31)</f>
        <v>0</v>
      </c>
    </row>
    <row r="90" spans="1:39">
      <c r="A90" s="60" t="str">
        <f t="shared" si="3"/>
        <v>fmatt_(All)_(All)_died_fmatt_16th</v>
      </c>
      <c r="B90" s="52" t="str">
        <f>FMATT!V$3</f>
        <v>(All)</v>
      </c>
      <c r="C90" s="52" t="str">
        <f>FMATT!AC$3&amp;FMATT!AH$3</f>
        <v>(All)</v>
      </c>
      <c r="D90" s="52" t="s">
        <v>75</v>
      </c>
      <c r="E90" s="54" t="s">
        <v>39</v>
      </c>
      <c r="F90" s="60" t="str">
        <f t="shared" si="4"/>
        <v>died_fmatt_16th</v>
      </c>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f>IF(ISBLANK(FMATT!AL32),"",FMATT!AL32)</f>
        <v>0</v>
      </c>
    </row>
    <row r="91" spans="1:39">
      <c r="A91" s="60" t="str">
        <f t="shared" si="3"/>
        <v>fmatt_(All)_(All)_died_fmatt_17th</v>
      </c>
      <c r="B91" s="52" t="str">
        <f>FMATT!V$3</f>
        <v>(All)</v>
      </c>
      <c r="C91" s="52" t="str">
        <f>FMATT!AC$3&amp;FMATT!AH$3</f>
        <v>(All)</v>
      </c>
      <c r="D91" s="52" t="s">
        <v>75</v>
      </c>
      <c r="E91" s="52" t="s">
        <v>40</v>
      </c>
      <c r="F91" s="60" t="str">
        <f t="shared" si="4"/>
        <v>died_fmatt_17th</v>
      </c>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f>IF(ISBLANK(FMATT!AL33),"",FMATT!AL33)</f>
        <v>0</v>
      </c>
    </row>
    <row r="92" spans="1:39">
      <c r="A92" s="60" t="str">
        <f t="shared" si="3"/>
        <v>fmatt_(All)_(All)_died_fmatt_18th</v>
      </c>
      <c r="B92" s="52" t="str">
        <f>FMATT!V$3</f>
        <v>(All)</v>
      </c>
      <c r="C92" s="52" t="str">
        <f>FMATT!AC$3&amp;FMATT!AH$3</f>
        <v>(All)</v>
      </c>
      <c r="D92" s="52" t="s">
        <v>75</v>
      </c>
      <c r="E92" s="54" t="s">
        <v>41</v>
      </c>
      <c r="F92" s="60" t="str">
        <f t="shared" si="4"/>
        <v>died_fmatt_18th</v>
      </c>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f>IF(ISBLANK(FMATT!AL34),"",FMATT!AL34)</f>
        <v>0</v>
      </c>
    </row>
    <row r="93" spans="1:39">
      <c r="A93" s="60" t="str">
        <f t="shared" si="3"/>
        <v>fmatt_(All)_(All)_died_fmatt_19th</v>
      </c>
      <c r="B93" s="52" t="str">
        <f>FMATT!V$3</f>
        <v>(All)</v>
      </c>
      <c r="C93" s="52" t="str">
        <f>FMATT!AC$3&amp;FMATT!AH$3</f>
        <v>(All)</v>
      </c>
      <c r="D93" s="52" t="s">
        <v>75</v>
      </c>
      <c r="E93" s="52" t="s">
        <v>42</v>
      </c>
      <c r="F93" s="60" t="str">
        <f t="shared" si="4"/>
        <v>died_fmatt_19th</v>
      </c>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f>IF(ISBLANK(FMATT!AL35),"",FMATT!AL35)</f>
        <v>0</v>
      </c>
    </row>
    <row r="94" spans="1:39">
      <c r="A94" s="60" t="str">
        <f t="shared" si="3"/>
        <v>fmatt_(All)_(All)_died_fmatt_20th</v>
      </c>
      <c r="B94" s="52" t="str">
        <f>FMATT!V$3</f>
        <v>(All)</v>
      </c>
      <c r="C94" s="52" t="str">
        <f>FMATT!AC$3&amp;FMATT!AH$3</f>
        <v>(All)</v>
      </c>
      <c r="D94" s="52" t="s">
        <v>75</v>
      </c>
      <c r="E94" s="54" t="s">
        <v>43</v>
      </c>
      <c r="F94" s="60" t="str">
        <f t="shared" si="4"/>
        <v>died_fmatt_20th</v>
      </c>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f>IF(ISBLANK(FMATT!AL36),"",FMATT!AL36)</f>
        <v>0</v>
      </c>
    </row>
    <row r="95" spans="1:39">
      <c r="A95" s="60" t="str">
        <f t="shared" si="3"/>
        <v>fmatt_(All)_(All)_died_fmatt_21st</v>
      </c>
      <c r="B95" s="52" t="str">
        <f>FMATT!V$3</f>
        <v>(All)</v>
      </c>
      <c r="C95" s="52" t="str">
        <f>FMATT!AC$3&amp;FMATT!AH$3</f>
        <v>(All)</v>
      </c>
      <c r="D95" s="52" t="s">
        <v>75</v>
      </c>
      <c r="E95" s="52" t="s">
        <v>44</v>
      </c>
      <c r="F95" s="60" t="str">
        <f t="shared" si="4"/>
        <v>died_fmatt_21st</v>
      </c>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f>IF(ISBLANK(FMATT!AL37),"",FMATT!AL37)</f>
        <v>0</v>
      </c>
    </row>
    <row r="96" spans="1:39">
      <c r="A96" s="60" t="str">
        <f t="shared" si="3"/>
        <v>fmatt_(All)_(All)_died_fmatt_22nd</v>
      </c>
      <c r="B96" s="52" t="str">
        <f>FMATT!V$3</f>
        <v>(All)</v>
      </c>
      <c r="C96" s="52" t="str">
        <f>FMATT!AC$3&amp;FMATT!AH$3</f>
        <v>(All)</v>
      </c>
      <c r="D96" s="52" t="s">
        <v>75</v>
      </c>
      <c r="E96" s="54" t="s">
        <v>45</v>
      </c>
      <c r="F96" s="60" t="str">
        <f t="shared" si="4"/>
        <v>died_fmatt_22nd</v>
      </c>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f>IF(ISBLANK(FMATT!AL38),"",FMATT!AL38)</f>
        <v>0</v>
      </c>
    </row>
    <row r="97" spans="1:39">
      <c r="A97" s="60" t="str">
        <f t="shared" si="3"/>
        <v>fmatt_(All)_(All)_died_fmatt_23rd</v>
      </c>
      <c r="B97" s="52" t="str">
        <f>FMATT!V$3</f>
        <v>(All)</v>
      </c>
      <c r="C97" s="52" t="str">
        <f>FMATT!AC$3&amp;FMATT!AH$3</f>
        <v>(All)</v>
      </c>
      <c r="D97" s="52" t="s">
        <v>75</v>
      </c>
      <c r="E97" s="52" t="s">
        <v>46</v>
      </c>
      <c r="F97" s="60" t="str">
        <f t="shared" si="4"/>
        <v>died_fmatt_23rd</v>
      </c>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f>IF(ISBLANK(FMATT!AL39),"",FMATT!AL39)</f>
        <v>0</v>
      </c>
    </row>
    <row r="98" spans="1:39">
      <c r="A98" s="60" t="str">
        <f t="shared" si="3"/>
        <v>fmatt_(All)_(All)_died_fmatt_24th</v>
      </c>
      <c r="B98" s="52" t="str">
        <f>FMATT!V$3</f>
        <v>(All)</v>
      </c>
      <c r="C98" s="52" t="str">
        <f>FMATT!AC$3&amp;FMATT!AH$3</f>
        <v>(All)</v>
      </c>
      <c r="D98" s="52" t="s">
        <v>75</v>
      </c>
      <c r="E98" s="54" t="s">
        <v>47</v>
      </c>
      <c r="F98" s="60" t="str">
        <f t="shared" si="4"/>
        <v>died_fmatt_24th</v>
      </c>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f>IF(ISBLANK(FMATT!AL40),"",FMATT!AL40)</f>
        <v>0</v>
      </c>
    </row>
    <row r="99" spans="1:39">
      <c r="A99" s="60" t="str">
        <f t="shared" si="3"/>
        <v>fmatt_(All)_(All)_died_fmatt_25th</v>
      </c>
      <c r="B99" s="52" t="str">
        <f>FMATT!V$3</f>
        <v>(All)</v>
      </c>
      <c r="C99" s="52" t="str">
        <f>FMATT!AC$3&amp;FMATT!AH$3</f>
        <v>(All)</v>
      </c>
      <c r="D99" s="52" t="s">
        <v>75</v>
      </c>
      <c r="E99" s="52" t="s">
        <v>48</v>
      </c>
      <c r="F99" s="60" t="str">
        <f t="shared" si="4"/>
        <v>died_fmatt_25th</v>
      </c>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f>IF(ISBLANK(FMATT!AL41),"",FMATT!AL41)</f>
        <v>0</v>
      </c>
    </row>
    <row r="100" spans="1:39">
      <c r="A100" s="60" t="str">
        <f t="shared" si="3"/>
        <v>fmatt_(All)_(All)_died_fmatt_26th</v>
      </c>
      <c r="B100" s="52" t="str">
        <f>FMATT!V$3</f>
        <v>(All)</v>
      </c>
      <c r="C100" s="52" t="str">
        <f>FMATT!AC$3&amp;FMATT!AH$3</f>
        <v>(All)</v>
      </c>
      <c r="D100" s="52" t="s">
        <v>75</v>
      </c>
      <c r="E100" s="54" t="s">
        <v>49</v>
      </c>
      <c r="F100" s="60" t="str">
        <f t="shared" si="4"/>
        <v>died_fmatt_26th</v>
      </c>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f>IF(ISBLANK(FMATT!AL42),"",FMATT!AL42)</f>
        <v>0</v>
      </c>
    </row>
    <row r="101" spans="1:39">
      <c r="A101" s="60" t="str">
        <f t="shared" si="3"/>
        <v>fmatt_(All)_(All)_died_fmatt_27th</v>
      </c>
      <c r="B101" s="52" t="str">
        <f>FMATT!V$3</f>
        <v>(All)</v>
      </c>
      <c r="C101" s="52" t="str">
        <f>FMATT!AC$3&amp;FMATT!AH$3</f>
        <v>(All)</v>
      </c>
      <c r="D101" s="52" t="s">
        <v>75</v>
      </c>
      <c r="E101" s="52" t="s">
        <v>50</v>
      </c>
      <c r="F101" s="60" t="str">
        <f t="shared" si="4"/>
        <v>died_fmatt_27th</v>
      </c>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f>IF(ISBLANK(FMATT!AL43),"",FMATT!AL43)</f>
        <v>0</v>
      </c>
    </row>
    <row r="102" spans="1:39">
      <c r="A102" s="60" t="str">
        <f t="shared" si="3"/>
        <v>fmatt_(All)_(All)_died_fmatt_28th</v>
      </c>
      <c r="B102" s="52" t="str">
        <f>FMATT!V$3</f>
        <v>(All)</v>
      </c>
      <c r="C102" s="52" t="str">
        <f>FMATT!AC$3&amp;FMATT!AH$3</f>
        <v>(All)</v>
      </c>
      <c r="D102" s="52" t="s">
        <v>75</v>
      </c>
      <c r="E102" s="54" t="s">
        <v>51</v>
      </c>
      <c r="F102" s="60" t="str">
        <f t="shared" si="4"/>
        <v>died_fmatt_28th</v>
      </c>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f>IF(ISBLANK(FMATT!AL44),"",FMATT!AL44)</f>
        <v>0</v>
      </c>
    </row>
    <row r="103" spans="1:39">
      <c r="A103" s="60" t="str">
        <f t="shared" si="3"/>
        <v>fmatt_(All)_(All)_died_fmatt_29th</v>
      </c>
      <c r="B103" s="52" t="str">
        <f>FMATT!V$3</f>
        <v>(All)</v>
      </c>
      <c r="C103" s="52" t="str">
        <f>FMATT!AC$3&amp;FMATT!AH$3</f>
        <v>(All)</v>
      </c>
      <c r="D103" s="52" t="s">
        <v>75</v>
      </c>
      <c r="E103" s="52" t="s">
        <v>52</v>
      </c>
      <c r="F103" s="60" t="str">
        <f t="shared" si="4"/>
        <v>died_fmatt_29th</v>
      </c>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f>IF(ISBLANK(FMATT!AL45),"",FMATT!AL45)</f>
        <v>0</v>
      </c>
    </row>
    <row r="104" spans="1:39">
      <c r="A104" s="60" t="str">
        <f t="shared" si="3"/>
        <v>fmatt_(All)_(All)_died_fmatt_30th</v>
      </c>
      <c r="B104" s="52" t="str">
        <f>FMATT!V$3</f>
        <v>(All)</v>
      </c>
      <c r="C104" s="52" t="str">
        <f>FMATT!AC$3&amp;FMATT!AH$3</f>
        <v>(All)</v>
      </c>
      <c r="D104" s="52" t="s">
        <v>75</v>
      </c>
      <c r="E104" s="54" t="s">
        <v>53</v>
      </c>
      <c r="F104" s="60" t="str">
        <f t="shared" si="4"/>
        <v>died_fmatt_30th</v>
      </c>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f>IF(ISBLANK(FMATT!AL46),"",FMATT!AL46)</f>
        <v>0</v>
      </c>
    </row>
    <row r="105" spans="1:39">
      <c r="A105" s="60" t="str">
        <f t="shared" si="3"/>
        <v>fmatt_(All)_(All)_died_fmatt_31st</v>
      </c>
      <c r="B105" s="52" t="str">
        <f>FMATT!V$3</f>
        <v>(All)</v>
      </c>
      <c r="C105" s="52" t="str">
        <f>FMATT!AC$3&amp;FMATT!AH$3</f>
        <v>(All)</v>
      </c>
      <c r="D105" s="52" t="s">
        <v>75</v>
      </c>
      <c r="E105" s="52" t="s">
        <v>54</v>
      </c>
      <c r="F105" s="60" t="str">
        <f t="shared" si="4"/>
        <v>died_fmatt_31st</v>
      </c>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f>IF(ISBLANK(FMATT!AL47),"",FMATT!AL47)</f>
        <v>0</v>
      </c>
    </row>
    <row r="106" spans="1:39">
      <c r="A106" s="60" t="str">
        <f t="shared" si="3"/>
        <v>fmatt_(All)_(All)_died_fmatt_total</v>
      </c>
      <c r="B106" s="52" t="str">
        <f>FMATT!V$3</f>
        <v>(All)</v>
      </c>
      <c r="C106" s="52" t="str">
        <f>FMATT!AC$3&amp;FMATT!AH$3</f>
        <v>(All)</v>
      </c>
      <c r="D106" s="52" t="s">
        <v>75</v>
      </c>
      <c r="E106" s="52" t="s">
        <v>74</v>
      </c>
      <c r="F106" s="60" t="str">
        <f t="shared" si="4"/>
        <v>died_fmatt_total</v>
      </c>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t="str">
        <f>IF(ISBLANK(FMATT!AL48),"",FMATT!AL48)</f>
        <v/>
      </c>
    </row>
    <row r="107" spans="1:39" s="67" customFormat="1">
      <c r="A107" s="63" t="str">
        <f t="shared" si="3"/>
        <v>fmatt_(All)_(All)_to_fmatt_sum_total</v>
      </c>
      <c r="B107" s="57" t="str">
        <f>FMATT!V$3</f>
        <v>(All)</v>
      </c>
      <c r="C107" s="57" t="str">
        <f>FMATT!AC$3&amp;FMATT!AH$3</f>
        <v>(All)</v>
      </c>
      <c r="D107" s="57" t="s">
        <v>75</v>
      </c>
      <c r="E107" s="57" t="s">
        <v>74</v>
      </c>
      <c r="F107" s="63" t="str">
        <f>CONCATENATE("to_fmatt_sum_",E107)</f>
        <v>to_fmatt_sum_total</v>
      </c>
      <c r="G107" s="57"/>
      <c r="H107" s="65"/>
      <c r="I107" s="65"/>
      <c r="J107" s="65"/>
      <c r="K107" s="65"/>
      <c r="L107" s="65"/>
      <c r="M107" s="65"/>
      <c r="N107" s="65"/>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t="str">
        <f>IF(ISBLANK(FMATT!K51),"",FMATT!K51)</f>
        <v/>
      </c>
    </row>
    <row r="108" spans="1:39">
      <c r="A108" s="60" t="str">
        <f t="shared" si="3"/>
        <v>fmatt_(All)_(All)_died_fmatt_sum_total</v>
      </c>
      <c r="B108" s="52" t="str">
        <f>FMATT!V$3</f>
        <v>(All)</v>
      </c>
      <c r="C108" s="52" t="str">
        <f>FMATT!AC$3&amp;FMATT!AH$3</f>
        <v>(All)</v>
      </c>
      <c r="D108" s="52" t="s">
        <v>75</v>
      </c>
      <c r="E108" s="52" t="s">
        <v>74</v>
      </c>
      <c r="F108" s="62" t="str">
        <f>CONCATENATE("died_fmatt_sum_",E108)</f>
        <v>died_fmatt_sum_total</v>
      </c>
      <c r="G108" s="52"/>
      <c r="H108" s="64"/>
      <c r="I108" s="64"/>
      <c r="J108" s="64"/>
      <c r="K108" s="64"/>
      <c r="L108" s="64"/>
      <c r="M108" s="64"/>
      <c r="N108" s="64"/>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f>IF(ISBLANK(FMATT!K52),"",FMATT!K52)</f>
        <v>17</v>
      </c>
    </row>
    <row r="109" spans="1:39">
      <c r="A109" s="60" t="str">
        <f t="shared" si="3"/>
        <v>fmatt_(All)_(All)_miap_def_btc_sum_total</v>
      </c>
      <c r="B109" s="52" t="str">
        <f>FMATT!V$3</f>
        <v>(All)</v>
      </c>
      <c r="C109" s="52" t="str">
        <f>FMATT!AC$3&amp;FMATT!AH$3</f>
        <v>(All)</v>
      </c>
      <c r="D109" s="52" t="s">
        <v>75</v>
      </c>
      <c r="E109" s="52" t="s">
        <v>74</v>
      </c>
      <c r="F109" s="62" t="str">
        <f>CONCATENATE("miap_def_btc_sum_",E109)</f>
        <v>miap_def_btc_sum_total</v>
      </c>
      <c r="G109" s="52"/>
      <c r="H109" s="64"/>
      <c r="I109" s="64"/>
      <c r="J109" s="64"/>
      <c r="K109" s="64"/>
      <c r="L109" s="64"/>
      <c r="M109" s="64"/>
      <c r="N109" s="64"/>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f>IF(ISBLANK(FMATT!K53),"",FMATT!K53)</f>
        <v>1446</v>
      </c>
    </row>
    <row r="110" spans="1:39">
      <c r="A110" s="60" t="str">
        <f t="shared" si="3"/>
        <v>fmatt_(All)_(All)_miap_grad_ltfu_sum_total</v>
      </c>
      <c r="B110" s="52" t="str">
        <f>FMATT!V$3</f>
        <v>(All)</v>
      </c>
      <c r="C110" s="52" t="str">
        <f>FMATT!AC$3&amp;FMATT!AH$3</f>
        <v>(All)</v>
      </c>
      <c r="D110" s="52" t="s">
        <v>75</v>
      </c>
      <c r="E110" s="52" t="s">
        <v>74</v>
      </c>
      <c r="F110" s="62" t="str">
        <f>CONCATENATE("miap_grad_ltfu_sum_",E110)</f>
        <v>miap_grad_ltfu_sum_total</v>
      </c>
      <c r="G110" s="52"/>
      <c r="H110" s="64"/>
      <c r="I110" s="64"/>
      <c r="J110" s="64"/>
      <c r="K110" s="64"/>
      <c r="L110" s="64"/>
      <c r="M110" s="64"/>
      <c r="N110" s="64"/>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f>IF(ISBLANK(FMATT!K54),"",FMATT!K54)</f>
        <v>383</v>
      </c>
    </row>
    <row r="111" spans="1:39">
      <c r="A111" s="60" t="str">
        <f t="shared" si="3"/>
        <v>fmatt_(All)_(All)_miap_def_sum_total</v>
      </c>
      <c r="B111" s="52" t="str">
        <f>FMATT!V$3</f>
        <v>(All)</v>
      </c>
      <c r="C111" s="52" t="str">
        <f>FMATT!AC$3&amp;FMATT!AH$3</f>
        <v>(All)</v>
      </c>
      <c r="D111" s="72" t="s">
        <v>75</v>
      </c>
      <c r="E111" s="52" t="s">
        <v>74</v>
      </c>
      <c r="F111" s="62" t="str">
        <f>CONCATENATE("miap_def_sum_",E111)</f>
        <v>miap_def_sum_total</v>
      </c>
      <c r="G111" s="52"/>
      <c r="H111" s="64"/>
      <c r="I111" s="64"/>
      <c r="J111" s="64"/>
      <c r="K111" s="64"/>
      <c r="L111" s="64"/>
      <c r="M111" s="64"/>
      <c r="N111" s="64"/>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f ca="1">IF(ISBLANK(FMATT!K55),"",FMATT!K55)</f>
        <v>663</v>
      </c>
    </row>
    <row r="112" spans="1:39">
      <c r="A112" s="60" t="str">
        <f t="shared" si="3"/>
        <v>fiiitt_(All)_(All)_iit_1st</v>
      </c>
      <c r="B112" s="52" t="str">
        <f>FIIITT!U$3</f>
        <v>(All)</v>
      </c>
      <c r="C112" s="68" t="str">
        <f>FIIITT!AB$3&amp;FIIITT!AG$3</f>
        <v>(All)</v>
      </c>
      <c r="D112" s="52" t="s">
        <v>129</v>
      </c>
      <c r="E112" s="69" t="s">
        <v>25</v>
      </c>
      <c r="F112" s="63" t="str">
        <f>CONCATENATE("iit_",E112)</f>
        <v>iit_1st</v>
      </c>
      <c r="G112" s="57"/>
      <c r="H112" s="73">
        <f>IF(ISBLANK(FIIITT!D9),"",FIIITT!D9)</f>
        <v>11</v>
      </c>
      <c r="I112" s="73">
        <f>IF(ISBLANK(FIIITT!E9),"",FIIITT!E9)</f>
        <v>8</v>
      </c>
      <c r="J112" s="73">
        <f>IF(ISBLANK(FIIITT!F9),"",FIIITT!F9)</f>
        <v>8</v>
      </c>
      <c r="K112" s="73">
        <f>IF(ISBLANK(FIIITT!G9),"",FIIITT!G9)</f>
        <v>8</v>
      </c>
      <c r="L112" s="73">
        <f>IF(ISBLANK(FIIITT!H9),"",FIIITT!H9)</f>
        <v>8</v>
      </c>
      <c r="M112" s="73">
        <f>IF(ISBLANK(FIIITT!I9),"",FIIITT!I9)</f>
        <v>8</v>
      </c>
      <c r="N112" s="73">
        <f>IF(ISBLANK(FIIITT!J9),"",FIIITT!J9)</f>
        <v>7</v>
      </c>
      <c r="O112" s="73">
        <f>IF(ISBLANK(FIIITT!K9),"",FIIITT!K9)</f>
        <v>7</v>
      </c>
      <c r="P112" s="73">
        <f>IF(ISBLANK(FIIITT!L9),"",FIIITT!L9)</f>
        <v>7</v>
      </c>
      <c r="Q112" s="73">
        <f>IF(ISBLANK(FIIITT!M9),"",FIIITT!M9)</f>
        <v>7</v>
      </c>
      <c r="R112" s="73">
        <f>IF(ISBLANK(FIIITT!N9),"",FIIITT!N9)</f>
        <v>7</v>
      </c>
      <c r="S112" s="73">
        <f>IF(ISBLANK(FIIITT!O9),"",FIIITT!O9)</f>
        <v>7</v>
      </c>
      <c r="T112" s="73">
        <f>IF(ISBLANK(FIIITT!P9),"",FIIITT!P9)</f>
        <v>7</v>
      </c>
      <c r="U112" s="73">
        <f>IF(ISBLANK(FIIITT!Q9),"",FIIITT!Q9)</f>
        <v>7</v>
      </c>
      <c r="V112" s="73">
        <f>IF(ISBLANK(FIIITT!R9),"",FIIITT!R9)</f>
        <v>7</v>
      </c>
      <c r="W112" s="73">
        <f>IF(ISBLANK(FIIITT!S9),"",FIIITT!S9)</f>
        <v>7</v>
      </c>
      <c r="X112" s="73">
        <f>IF(ISBLANK(FIIITT!T9),"",FIIITT!T9)</f>
        <v>7</v>
      </c>
      <c r="Y112" s="73">
        <f>IF(ISBLANK(FIIITT!U9),"",FIIITT!U9)</f>
        <v>7</v>
      </c>
      <c r="Z112" s="73">
        <f>IF(ISBLANK(FIIITT!V9),"",FIIITT!V9)</f>
        <v>7</v>
      </c>
      <c r="AA112" s="73">
        <f>IF(ISBLANK(FIIITT!W9),"",FIIITT!W9)</f>
        <v>7</v>
      </c>
      <c r="AB112" s="73">
        <f>IF(ISBLANK(FIIITT!X9),"",FIIITT!X9)</f>
        <v>7</v>
      </c>
      <c r="AC112" s="73">
        <f>IF(ISBLANK(FIIITT!Y9),"",FIIITT!Y9)</f>
        <v>6</v>
      </c>
      <c r="AD112" s="73">
        <f>IF(ISBLANK(FIIITT!Z9),"",FIIITT!Z9)</f>
        <v>6</v>
      </c>
      <c r="AE112" s="73">
        <f>IF(ISBLANK(FIIITT!AA9),"",FIIITT!AA9)</f>
        <v>6</v>
      </c>
      <c r="AF112" s="73">
        <f>IF(ISBLANK(FIIITT!AB9),"",FIIITT!AB9)</f>
        <v>6</v>
      </c>
      <c r="AG112" s="73">
        <f>IF(ISBLANK(FIIITT!AC9),"",FIIITT!AC9)</f>
        <v>6</v>
      </c>
      <c r="AH112" s="73">
        <f>IF(ISBLANK(FIIITT!AD9),"",FIIITT!AD9)</f>
        <v>6</v>
      </c>
      <c r="AI112" s="73">
        <f>IF(ISBLANK(FIIITT!AE9),"",FIIITT!AE9)</f>
        <v>6</v>
      </c>
      <c r="AJ112" s="73">
        <f>IF(ISBLANK(FIIITT!AF9),"",FIIITT!AF9)</f>
        <v>6</v>
      </c>
      <c r="AK112" s="73">
        <f>IF(ISBLANK(FIIITT!AG9),"",FIIITT!AG9)</f>
        <v>5</v>
      </c>
      <c r="AL112" s="73">
        <f>IF(ISBLANK(FIIITT!AH9),"",FIIITT!AH9)</f>
        <v>5</v>
      </c>
      <c r="AM112" s="73">
        <f ca="1">IF(ISBLANK(FIIITT!AI9),"",FIIITT!AI9)</f>
        <v>5</v>
      </c>
    </row>
    <row r="113" spans="1:39">
      <c r="A113" s="60" t="str">
        <f t="shared" si="3"/>
        <v>fiiitt_(All)_(All)_iit_2nd</v>
      </c>
      <c r="B113" s="52" t="str">
        <f>FIIITT!U$3</f>
        <v>(All)</v>
      </c>
      <c r="C113" s="68" t="str">
        <f>FIIITT!AB$3&amp;FIIITT!AG$3</f>
        <v>(All)</v>
      </c>
      <c r="D113" s="52" t="s">
        <v>129</v>
      </c>
      <c r="E113" s="70" t="s">
        <v>26</v>
      </c>
      <c r="F113" s="62" t="str">
        <f t="shared" ref="F113:F143" si="5">CONCATENATE("iit_",E113)</f>
        <v>iit_2nd</v>
      </c>
      <c r="G113" s="52"/>
      <c r="H113" s="74"/>
      <c r="I113" s="75">
        <f>IF(ISBLANK(FIIITT!E10),"",FIIITT!E10)</f>
        <v>12</v>
      </c>
      <c r="J113" s="75">
        <f>IF(ISBLANK(FIIITT!F10),"",FIIITT!F10)</f>
        <v>4</v>
      </c>
      <c r="K113" s="75">
        <f>IF(ISBLANK(FIIITT!G10),"",FIIITT!G10)</f>
        <v>4</v>
      </c>
      <c r="L113" s="75">
        <f>IF(ISBLANK(FIIITT!H10),"",FIIITT!H10)</f>
        <v>4</v>
      </c>
      <c r="M113" s="75">
        <f>IF(ISBLANK(FIIITT!I10),"",FIIITT!I10)</f>
        <v>4</v>
      </c>
      <c r="N113" s="75">
        <f>IF(ISBLANK(FIIITT!J10),"",FIIITT!J10)</f>
        <v>3</v>
      </c>
      <c r="O113" s="75">
        <f>IF(ISBLANK(FIIITT!K10),"",FIIITT!K10)</f>
        <v>3</v>
      </c>
      <c r="P113" s="75">
        <f>IF(ISBLANK(FIIITT!L10),"",FIIITT!L10)</f>
        <v>3</v>
      </c>
      <c r="Q113" s="75">
        <f>IF(ISBLANK(FIIITT!M10),"",FIIITT!M10)</f>
        <v>3</v>
      </c>
      <c r="R113" s="75">
        <f>IF(ISBLANK(FIIITT!N10),"",FIIITT!N10)</f>
        <v>3</v>
      </c>
      <c r="S113" s="75">
        <f>IF(ISBLANK(FIIITT!O10),"",FIIITT!O10)</f>
        <v>3</v>
      </c>
      <c r="T113" s="75">
        <f>IF(ISBLANK(FIIITT!P10),"",FIIITT!P10)</f>
        <v>3</v>
      </c>
      <c r="U113" s="75">
        <f>IF(ISBLANK(FIIITT!Q10),"",FIIITT!Q10)</f>
        <v>3</v>
      </c>
      <c r="V113" s="75">
        <f>IF(ISBLANK(FIIITT!R10),"",FIIITT!R10)</f>
        <v>3</v>
      </c>
      <c r="W113" s="75">
        <f>IF(ISBLANK(FIIITT!S10),"",FIIITT!S10)</f>
        <v>3</v>
      </c>
      <c r="X113" s="75">
        <f>IF(ISBLANK(FIIITT!T10),"",FIIITT!T10)</f>
        <v>3</v>
      </c>
      <c r="Y113" s="75">
        <f>IF(ISBLANK(FIIITT!U10),"",FIIITT!U10)</f>
        <v>3</v>
      </c>
      <c r="Z113" s="75">
        <f>IF(ISBLANK(FIIITT!V10),"",FIIITT!V10)</f>
        <v>3</v>
      </c>
      <c r="AA113" s="75">
        <f>IF(ISBLANK(FIIITT!W10),"",FIIITT!W10)</f>
        <v>1</v>
      </c>
      <c r="AB113" s="75">
        <f>IF(ISBLANK(FIIITT!X10),"",FIIITT!X10)</f>
        <v>1</v>
      </c>
      <c r="AC113" s="75">
        <f>IF(ISBLANK(FIIITT!Y10),"",FIIITT!Y10)</f>
        <v>1</v>
      </c>
      <c r="AD113" s="75">
        <f>IF(ISBLANK(FIIITT!Z10),"",FIIITT!Z10)</f>
        <v>1</v>
      </c>
      <c r="AE113" s="75">
        <f>IF(ISBLANK(FIIITT!AA10),"",FIIITT!AA10)</f>
        <v>1</v>
      </c>
      <c r="AF113" s="75">
        <f>IF(ISBLANK(FIIITT!AB10),"",FIIITT!AB10)</f>
        <v>1</v>
      </c>
      <c r="AG113" s="75">
        <f>IF(ISBLANK(FIIITT!AC10),"",FIIITT!AC10)</f>
        <v>1</v>
      </c>
      <c r="AH113" s="75">
        <f>IF(ISBLANK(FIIITT!AD10),"",FIIITT!AD10)</f>
        <v>1</v>
      </c>
      <c r="AI113" s="75">
        <f>IF(ISBLANK(FIIITT!AE10),"",FIIITT!AE10)</f>
        <v>1</v>
      </c>
      <c r="AJ113" s="75">
        <f>IF(ISBLANK(FIIITT!AF10),"",FIIITT!AF10)</f>
        <v>1</v>
      </c>
      <c r="AK113" s="75">
        <f>IF(ISBLANK(FIIITT!AG10),"",FIIITT!AG10)</f>
        <v>1</v>
      </c>
      <c r="AL113" s="75">
        <f>IF(ISBLANK(FIIITT!AH10),"",FIIITT!AH10)</f>
        <v>1</v>
      </c>
      <c r="AM113" s="75">
        <f ca="1">IF(ISBLANK(FIIITT!AI10),"",FIIITT!AI10)</f>
        <v>1</v>
      </c>
    </row>
    <row r="114" spans="1:39">
      <c r="A114" s="60" t="str">
        <f t="shared" si="3"/>
        <v>fiiitt_(All)_(All)_iit_3rd</v>
      </c>
      <c r="B114" s="52" t="str">
        <f>FIIITT!U$3</f>
        <v>(All)</v>
      </c>
      <c r="C114" s="68" t="str">
        <f>FIIITT!AB$3&amp;FIIITT!AG$3</f>
        <v>(All)</v>
      </c>
      <c r="D114" s="52" t="s">
        <v>129</v>
      </c>
      <c r="E114" s="70" t="s">
        <v>27</v>
      </c>
      <c r="F114" s="62" t="str">
        <f t="shared" si="5"/>
        <v>iit_3rd</v>
      </c>
      <c r="G114" s="52"/>
      <c r="H114" s="74"/>
      <c r="I114" s="74"/>
      <c r="J114" s="75">
        <f>IF(ISBLANK(FIIITT!F11),"",FIIITT!F11)</f>
        <v>25</v>
      </c>
      <c r="K114" s="75">
        <f>IF(ISBLANK(FIIITT!G11),"",FIIITT!G11)</f>
        <v>22</v>
      </c>
      <c r="L114" s="75">
        <f>IF(ISBLANK(FIIITT!H11),"",FIIITT!H11)</f>
        <v>22</v>
      </c>
      <c r="M114" s="75">
        <f>IF(ISBLANK(FIIITT!I11),"",FIIITT!I11)</f>
        <v>22</v>
      </c>
      <c r="N114" s="75">
        <f>IF(ISBLANK(FIIITT!J11),"",FIIITT!J11)</f>
        <v>22</v>
      </c>
      <c r="O114" s="75">
        <f>IF(ISBLANK(FIIITT!K11),"",FIIITT!K11)</f>
        <v>22</v>
      </c>
      <c r="P114" s="75">
        <f>IF(ISBLANK(FIIITT!L11),"",FIIITT!L11)</f>
        <v>20</v>
      </c>
      <c r="Q114" s="75">
        <f>IF(ISBLANK(FIIITT!M11),"",FIIITT!M11)</f>
        <v>20</v>
      </c>
      <c r="R114" s="75">
        <f>IF(ISBLANK(FIIITT!N11),"",FIIITT!N11)</f>
        <v>20</v>
      </c>
      <c r="S114" s="75">
        <f>IF(ISBLANK(FIIITT!O11),"",FIIITT!O11)</f>
        <v>20</v>
      </c>
      <c r="T114" s="75">
        <f>IF(ISBLANK(FIIITT!P11),"",FIIITT!P11)</f>
        <v>20</v>
      </c>
      <c r="U114" s="75">
        <f>IF(ISBLANK(FIIITT!Q11),"",FIIITT!Q11)</f>
        <v>18</v>
      </c>
      <c r="V114" s="75">
        <f>IF(ISBLANK(FIIITT!R11),"",FIIITT!R11)</f>
        <v>17</v>
      </c>
      <c r="W114" s="75">
        <f>IF(ISBLANK(FIIITT!S11),"",FIIITT!S11)</f>
        <v>17</v>
      </c>
      <c r="X114" s="75">
        <f>IF(ISBLANK(FIIITT!T11),"",FIIITT!T11)</f>
        <v>17</v>
      </c>
      <c r="Y114" s="75">
        <f>IF(ISBLANK(FIIITT!U11),"",FIIITT!U11)</f>
        <v>17</v>
      </c>
      <c r="Z114" s="75">
        <f>IF(ISBLANK(FIIITT!V11),"",FIIITT!V11)</f>
        <v>17</v>
      </c>
      <c r="AA114" s="75">
        <f>IF(ISBLANK(FIIITT!W11),"",FIIITT!W11)</f>
        <v>17</v>
      </c>
      <c r="AB114" s="75">
        <f>IF(ISBLANK(FIIITT!X11),"",FIIITT!X11)</f>
        <v>15</v>
      </c>
      <c r="AC114" s="75">
        <f>IF(ISBLANK(FIIITT!Y11),"",FIIITT!Y11)</f>
        <v>13</v>
      </c>
      <c r="AD114" s="75">
        <f>IF(ISBLANK(FIIITT!Z11),"",FIIITT!Z11)</f>
        <v>12</v>
      </c>
      <c r="AE114" s="75">
        <f>IF(ISBLANK(FIIITT!AA11),"",FIIITT!AA11)</f>
        <v>12</v>
      </c>
      <c r="AF114" s="75">
        <f>IF(ISBLANK(FIIITT!AB11),"",FIIITT!AB11)</f>
        <v>12</v>
      </c>
      <c r="AG114" s="75">
        <f>IF(ISBLANK(FIIITT!AC11),"",FIIITT!AC11)</f>
        <v>12</v>
      </c>
      <c r="AH114" s="75">
        <f>IF(ISBLANK(FIIITT!AD11),"",FIIITT!AD11)</f>
        <v>12</v>
      </c>
      <c r="AI114" s="75">
        <f>IF(ISBLANK(FIIITT!AE11),"",FIIITT!AE11)</f>
        <v>11</v>
      </c>
      <c r="AJ114" s="75">
        <f>IF(ISBLANK(FIIITT!AF11),"",FIIITT!AF11)</f>
        <v>9</v>
      </c>
      <c r="AK114" s="75">
        <f>IF(ISBLANK(FIIITT!AG11),"",FIIITT!AG11)</f>
        <v>9</v>
      </c>
      <c r="AL114" s="75">
        <f>IF(ISBLANK(FIIITT!AH11),"",FIIITT!AH11)</f>
        <v>9</v>
      </c>
      <c r="AM114" s="75">
        <f ca="1">IF(ISBLANK(FIIITT!AI11),"",FIIITT!AI11)</f>
        <v>9</v>
      </c>
    </row>
    <row r="115" spans="1:39">
      <c r="A115" s="60" t="str">
        <f t="shared" si="3"/>
        <v>fiiitt_(All)_(All)_iit_4th</v>
      </c>
      <c r="B115" s="52" t="str">
        <f>FIIITT!U$3</f>
        <v>(All)</v>
      </c>
      <c r="C115" s="68" t="str">
        <f>FIIITT!AB$3&amp;FIIITT!AG$3</f>
        <v>(All)</v>
      </c>
      <c r="D115" s="52" t="s">
        <v>129</v>
      </c>
      <c r="E115" s="70" t="s">
        <v>28</v>
      </c>
      <c r="F115" s="62" t="str">
        <f t="shared" si="5"/>
        <v>iit_4th</v>
      </c>
      <c r="G115" s="52"/>
      <c r="H115" s="74"/>
      <c r="I115" s="74"/>
      <c r="J115" s="74"/>
      <c r="K115" s="75">
        <f>IF(ISBLANK(FIIITT!G12),"",FIIITT!G12)</f>
        <v>8</v>
      </c>
      <c r="L115" s="75">
        <f>IF(ISBLANK(FIIITT!H12),"",FIIITT!H12)</f>
        <v>5</v>
      </c>
      <c r="M115" s="75">
        <f>IF(ISBLANK(FIIITT!I12),"",FIIITT!I12)</f>
        <v>5</v>
      </c>
      <c r="N115" s="75">
        <f>IF(ISBLANK(FIIITT!J12),"",FIIITT!J12)</f>
        <v>5</v>
      </c>
      <c r="O115" s="75">
        <f>IF(ISBLANK(FIIITT!K12),"",FIIITT!K12)</f>
        <v>5</v>
      </c>
      <c r="P115" s="75">
        <f>IF(ISBLANK(FIIITT!L12),"",FIIITT!L12)</f>
        <v>5</v>
      </c>
      <c r="Q115" s="75">
        <f>IF(ISBLANK(FIIITT!M12),"",FIIITT!M12)</f>
        <v>5</v>
      </c>
      <c r="R115" s="75">
        <f>IF(ISBLANK(FIIITT!N12),"",FIIITT!N12)</f>
        <v>5</v>
      </c>
      <c r="S115" s="75">
        <f>IF(ISBLANK(FIIITT!O12),"",FIIITT!O12)</f>
        <v>5</v>
      </c>
      <c r="T115" s="75">
        <f>IF(ISBLANK(FIIITT!P12),"",FIIITT!P12)</f>
        <v>5</v>
      </c>
      <c r="U115" s="75">
        <f>IF(ISBLANK(FIIITT!Q12),"",FIIITT!Q12)</f>
        <v>4</v>
      </c>
      <c r="V115" s="75">
        <f>IF(ISBLANK(FIIITT!R12),"",FIIITT!R12)</f>
        <v>4</v>
      </c>
      <c r="W115" s="75">
        <f>IF(ISBLANK(FIIITT!S12),"",FIIITT!S12)</f>
        <v>4</v>
      </c>
      <c r="X115" s="75">
        <f>IF(ISBLANK(FIIITT!T12),"",FIIITT!T12)</f>
        <v>4</v>
      </c>
      <c r="Y115" s="75">
        <f>IF(ISBLANK(FIIITT!U12),"",FIIITT!U12)</f>
        <v>4</v>
      </c>
      <c r="Z115" s="75">
        <f>IF(ISBLANK(FIIITT!V12),"",FIIITT!V12)</f>
        <v>4</v>
      </c>
      <c r="AA115" s="75">
        <f>IF(ISBLANK(FIIITT!W12),"",FIIITT!W12)</f>
        <v>4</v>
      </c>
      <c r="AB115" s="75">
        <f>IF(ISBLANK(FIIITT!X12),"",FIIITT!X12)</f>
        <v>4</v>
      </c>
      <c r="AC115" s="75">
        <f>IF(ISBLANK(FIIITT!Y12),"",FIIITT!Y12)</f>
        <v>4</v>
      </c>
      <c r="AD115" s="75">
        <f>IF(ISBLANK(FIIITT!Z12),"",FIIITT!Z12)</f>
        <v>4</v>
      </c>
      <c r="AE115" s="75">
        <f>IF(ISBLANK(FIIITT!AA12),"",FIIITT!AA12)</f>
        <v>4</v>
      </c>
      <c r="AF115" s="75">
        <f>IF(ISBLANK(FIIITT!AB12),"",FIIITT!AB12)</f>
        <v>4</v>
      </c>
      <c r="AG115" s="75">
        <f>IF(ISBLANK(FIIITT!AC12),"",FIIITT!AC12)</f>
        <v>4</v>
      </c>
      <c r="AH115" s="75">
        <f>IF(ISBLANK(FIIITT!AD12),"",FIIITT!AD12)</f>
        <v>4</v>
      </c>
      <c r="AI115" s="75">
        <f>IF(ISBLANK(FIIITT!AE12),"",FIIITT!AE12)</f>
        <v>4</v>
      </c>
      <c r="AJ115" s="75">
        <f>IF(ISBLANK(FIIITT!AF12),"",FIIITT!AF12)</f>
        <v>4</v>
      </c>
      <c r="AK115" s="75">
        <f>IF(ISBLANK(FIIITT!AG12),"",FIIITT!AG12)</f>
        <v>4</v>
      </c>
      <c r="AL115" s="75">
        <f>IF(ISBLANK(FIIITT!AH12),"",FIIITT!AH12)</f>
        <v>3</v>
      </c>
      <c r="AM115" s="75">
        <f ca="1">IF(ISBLANK(FIIITT!AI12),"",FIIITT!AI12)</f>
        <v>3</v>
      </c>
    </row>
    <row r="116" spans="1:39">
      <c r="A116" s="60" t="str">
        <f t="shared" si="3"/>
        <v>fiiitt_(All)_(All)_iit_5th</v>
      </c>
      <c r="B116" s="52" t="str">
        <f>FIIITT!U$3</f>
        <v>(All)</v>
      </c>
      <c r="C116" s="68" t="str">
        <f>FIIITT!AB$3&amp;FIIITT!AG$3</f>
        <v>(All)</v>
      </c>
      <c r="D116" s="52" t="s">
        <v>129</v>
      </c>
      <c r="E116" s="70" t="s">
        <v>29</v>
      </c>
      <c r="F116" s="62" t="str">
        <f t="shared" si="5"/>
        <v>iit_5th</v>
      </c>
      <c r="G116" s="52"/>
      <c r="H116" s="74"/>
      <c r="I116" s="74"/>
      <c r="J116" s="74"/>
      <c r="K116" s="74"/>
      <c r="L116" s="75">
        <f>IF(ISBLANK(FIIITT!H13),"",FIIITT!H13)</f>
        <v>3</v>
      </c>
      <c r="M116" s="75">
        <f>IF(ISBLANK(FIIITT!I13),"",FIIITT!I13)</f>
        <v>3</v>
      </c>
      <c r="N116" s="75">
        <f>IF(ISBLANK(FIIITT!J13),"",FIIITT!J13)</f>
        <v>3</v>
      </c>
      <c r="O116" s="75">
        <f>IF(ISBLANK(FIIITT!K13),"",FIIITT!K13)</f>
        <v>3</v>
      </c>
      <c r="P116" s="75">
        <f>IF(ISBLANK(FIIITT!L13),"",FIIITT!L13)</f>
        <v>3</v>
      </c>
      <c r="Q116" s="75">
        <f>IF(ISBLANK(FIIITT!M13),"",FIIITT!M13)</f>
        <v>3</v>
      </c>
      <c r="R116" s="75">
        <f>IF(ISBLANK(FIIITT!N13),"",FIIITT!N13)</f>
        <v>3</v>
      </c>
      <c r="S116" s="75">
        <f>IF(ISBLANK(FIIITT!O13),"",FIIITT!O13)</f>
        <v>3</v>
      </c>
      <c r="T116" s="75">
        <f>IF(ISBLANK(FIIITT!P13),"",FIIITT!P13)</f>
        <v>3</v>
      </c>
      <c r="U116" s="75">
        <f>IF(ISBLANK(FIIITT!Q13),"",FIIITT!Q13)</f>
        <v>3</v>
      </c>
      <c r="V116" s="75">
        <f>IF(ISBLANK(FIIITT!R13),"",FIIITT!R13)</f>
        <v>3</v>
      </c>
      <c r="W116" s="75">
        <f>IF(ISBLANK(FIIITT!S13),"",FIIITT!S13)</f>
        <v>3</v>
      </c>
      <c r="X116" s="75">
        <f>IF(ISBLANK(FIIITT!T13),"",FIIITT!T13)</f>
        <v>3</v>
      </c>
      <c r="Y116" s="75">
        <f>IF(ISBLANK(FIIITT!U13),"",FIIITT!U13)</f>
        <v>3</v>
      </c>
      <c r="Z116" s="75">
        <f>IF(ISBLANK(FIIITT!V13),"",FIIITT!V13)</f>
        <v>3</v>
      </c>
      <c r="AA116" s="75">
        <f>IF(ISBLANK(FIIITT!W13),"",FIIITT!W13)</f>
        <v>3</v>
      </c>
      <c r="AB116" s="75">
        <f>IF(ISBLANK(FIIITT!X13),"",FIIITT!X13)</f>
        <v>3</v>
      </c>
      <c r="AC116" s="75">
        <f>IF(ISBLANK(FIIITT!Y13),"",FIIITT!Y13)</f>
        <v>3</v>
      </c>
      <c r="AD116" s="75">
        <f>IF(ISBLANK(FIIITT!Z13),"",FIIITT!Z13)</f>
        <v>3</v>
      </c>
      <c r="AE116" s="75">
        <f>IF(ISBLANK(FIIITT!AA13),"",FIIITT!AA13)</f>
        <v>3</v>
      </c>
      <c r="AF116" s="75">
        <f>IF(ISBLANK(FIIITT!AB13),"",FIIITT!AB13)</f>
        <v>3</v>
      </c>
      <c r="AG116" s="75">
        <f>IF(ISBLANK(FIIITT!AC13),"",FIIITT!AC13)</f>
        <v>3</v>
      </c>
      <c r="AH116" s="75">
        <f>IF(ISBLANK(FIIITT!AD13),"",FIIITT!AD13)</f>
        <v>3</v>
      </c>
      <c r="AI116" s="75">
        <f>IF(ISBLANK(FIIITT!AE13),"",FIIITT!AE13)</f>
        <v>3</v>
      </c>
      <c r="AJ116" s="75">
        <f>IF(ISBLANK(FIIITT!AF13),"",FIIITT!AF13)</f>
        <v>3</v>
      </c>
      <c r="AK116" s="75">
        <f>IF(ISBLANK(FIIITT!AG13),"",FIIITT!AG13)</f>
        <v>3</v>
      </c>
      <c r="AL116" s="75">
        <f>IF(ISBLANK(FIIITT!AH13),"",FIIITT!AH13)</f>
        <v>3</v>
      </c>
      <c r="AM116" s="75">
        <f ca="1">IF(ISBLANK(FIIITT!AI13),"",FIIITT!AI13)</f>
        <v>3</v>
      </c>
    </row>
    <row r="117" spans="1:39">
      <c r="A117" s="60" t="str">
        <f t="shared" si="3"/>
        <v>fiiitt_(All)_(All)_iit_6th</v>
      </c>
      <c r="B117" s="52" t="str">
        <f>FIIITT!U$3</f>
        <v>(All)</v>
      </c>
      <c r="C117" s="68" t="str">
        <f>FIIITT!AB$3&amp;FIIITT!AG$3</f>
        <v>(All)</v>
      </c>
      <c r="D117" s="52" t="s">
        <v>129</v>
      </c>
      <c r="E117" s="71" t="s">
        <v>30</v>
      </c>
      <c r="F117" s="62" t="str">
        <f t="shared" si="5"/>
        <v>iit_6th</v>
      </c>
      <c r="G117" s="52"/>
      <c r="H117" s="74"/>
      <c r="I117" s="74"/>
      <c r="J117" s="74"/>
      <c r="K117" s="74"/>
      <c r="L117" s="74"/>
      <c r="M117" s="75">
        <f>IF(ISBLANK(FIIITT!I14),"",FIIITT!I14)</f>
        <v>1</v>
      </c>
      <c r="N117" s="75">
        <f>IF(ISBLANK(FIIITT!J14),"",FIIITT!J14)</f>
        <v>1</v>
      </c>
      <c r="O117" s="75">
        <f>IF(ISBLANK(FIIITT!K14),"",FIIITT!K14)</f>
        <v>1</v>
      </c>
      <c r="P117" s="75">
        <f>IF(ISBLANK(FIIITT!L14),"",FIIITT!L14)</f>
        <v>1</v>
      </c>
      <c r="Q117" s="75">
        <f>IF(ISBLANK(FIIITT!M14),"",FIIITT!M14)</f>
        <v>1</v>
      </c>
      <c r="R117" s="75">
        <f>IF(ISBLANK(FIIITT!N14),"",FIIITT!N14)</f>
        <v>1</v>
      </c>
      <c r="S117" s="75">
        <f>IF(ISBLANK(FIIITT!O14),"",FIIITT!O14)</f>
        <v>1</v>
      </c>
      <c r="T117" s="75">
        <f>IF(ISBLANK(FIIITT!P14),"",FIIITT!P14)</f>
        <v>1</v>
      </c>
      <c r="U117" s="75">
        <f>IF(ISBLANK(FIIITT!Q14),"",FIIITT!Q14)</f>
        <v>1</v>
      </c>
      <c r="V117" s="75">
        <f>IF(ISBLANK(FIIITT!R14),"",FIIITT!R14)</f>
        <v>1</v>
      </c>
      <c r="W117" s="75">
        <f>IF(ISBLANK(FIIITT!S14),"",FIIITT!S14)</f>
        <v>1</v>
      </c>
      <c r="X117" s="75">
        <f>IF(ISBLANK(FIIITT!T14),"",FIIITT!T14)</f>
        <v>1</v>
      </c>
      <c r="Y117" s="75">
        <f>IF(ISBLANK(FIIITT!U14),"",FIIITT!U14)</f>
        <v>1</v>
      </c>
      <c r="Z117" s="75">
        <f>IF(ISBLANK(FIIITT!V14),"",FIIITT!V14)</f>
        <v>1</v>
      </c>
      <c r="AA117" s="75">
        <f>IF(ISBLANK(FIIITT!W14),"",FIIITT!W14)</f>
        <v>1</v>
      </c>
      <c r="AB117" s="75">
        <f>IF(ISBLANK(FIIITT!X14),"",FIIITT!X14)</f>
        <v>1</v>
      </c>
      <c r="AC117" s="75">
        <f>IF(ISBLANK(FIIITT!Y14),"",FIIITT!Y14)</f>
        <v>1</v>
      </c>
      <c r="AD117" s="75">
        <f>IF(ISBLANK(FIIITT!Z14),"",FIIITT!Z14)</f>
        <v>1</v>
      </c>
      <c r="AE117" s="75">
        <f>IF(ISBLANK(FIIITT!AA14),"",FIIITT!AA14)</f>
        <v>1</v>
      </c>
      <c r="AF117" s="75">
        <f>IF(ISBLANK(FIIITT!AB14),"",FIIITT!AB14)</f>
        <v>1</v>
      </c>
      <c r="AG117" s="75">
        <f>IF(ISBLANK(FIIITT!AC14),"",FIIITT!AC14)</f>
        <v>1</v>
      </c>
      <c r="AH117" s="75">
        <f>IF(ISBLANK(FIIITT!AD14),"",FIIITT!AD14)</f>
        <v>1</v>
      </c>
      <c r="AI117" s="75">
        <f>IF(ISBLANK(FIIITT!AE14),"",FIIITT!AE14)</f>
        <v>1</v>
      </c>
      <c r="AJ117" s="75">
        <f>IF(ISBLANK(FIIITT!AF14),"",FIIITT!AF14)</f>
        <v>1</v>
      </c>
      <c r="AK117" s="75">
        <f>IF(ISBLANK(FIIITT!AG14),"",FIIITT!AG14)</f>
        <v>1</v>
      </c>
      <c r="AL117" s="75">
        <f>IF(ISBLANK(FIIITT!AH14),"",FIIITT!AH14)</f>
        <v>1</v>
      </c>
      <c r="AM117" s="75">
        <f ca="1">IF(ISBLANK(FIIITT!AI14),"",FIIITT!AI14)</f>
        <v>1</v>
      </c>
    </row>
    <row r="118" spans="1:39">
      <c r="A118" s="60" t="str">
        <f t="shared" si="3"/>
        <v>fiiitt_(All)_(All)_iit_7th</v>
      </c>
      <c r="B118" s="52" t="str">
        <f>FIIITT!U$3</f>
        <v>(All)</v>
      </c>
      <c r="C118" s="68" t="str">
        <f>FIIITT!AB$3&amp;FIIITT!AG$3</f>
        <v>(All)</v>
      </c>
      <c r="D118" s="52" t="s">
        <v>129</v>
      </c>
      <c r="E118" s="70" t="s">
        <v>31</v>
      </c>
      <c r="F118" s="62" t="str">
        <f t="shared" si="5"/>
        <v>iit_7th</v>
      </c>
      <c r="G118" s="52"/>
      <c r="H118" s="74"/>
      <c r="I118" s="74"/>
      <c r="J118" s="74"/>
      <c r="K118" s="74"/>
      <c r="L118" s="74"/>
      <c r="M118" s="74"/>
      <c r="N118" s="75">
        <f>IF(ISBLANK(FIIITT!J15),"",FIIITT!J15)</f>
        <v>16</v>
      </c>
      <c r="O118" s="75">
        <f>IF(ISBLANK(FIIITT!K15),"",FIIITT!K15)</f>
        <v>9</v>
      </c>
      <c r="P118" s="75">
        <f>IF(ISBLANK(FIIITT!L15),"",FIIITT!L15)</f>
        <v>9</v>
      </c>
      <c r="Q118" s="75">
        <f>IF(ISBLANK(FIIITT!M15),"",FIIITT!M15)</f>
        <v>8</v>
      </c>
      <c r="R118" s="75">
        <f>IF(ISBLANK(FIIITT!N15),"",FIIITT!N15)</f>
        <v>7</v>
      </c>
      <c r="S118" s="75">
        <f>IF(ISBLANK(FIIITT!O15),"",FIIITT!O15)</f>
        <v>7</v>
      </c>
      <c r="T118" s="75">
        <f>IF(ISBLANK(FIIITT!P15),"",FIIITT!P15)</f>
        <v>7</v>
      </c>
      <c r="U118" s="75">
        <f>IF(ISBLANK(FIIITT!Q15),"",FIIITT!Q15)</f>
        <v>7</v>
      </c>
      <c r="V118" s="75">
        <f>IF(ISBLANK(FIIITT!R15),"",FIIITT!R15)</f>
        <v>7</v>
      </c>
      <c r="W118" s="75">
        <f>IF(ISBLANK(FIIITT!S15),"",FIIITT!S15)</f>
        <v>7</v>
      </c>
      <c r="X118" s="75">
        <f>IF(ISBLANK(FIIITT!T15),"",FIIITT!T15)</f>
        <v>7</v>
      </c>
      <c r="Y118" s="75">
        <f>IF(ISBLANK(FIIITT!U15),"",FIIITT!U15)</f>
        <v>7</v>
      </c>
      <c r="Z118" s="75">
        <f>IF(ISBLANK(FIIITT!V15),"",FIIITT!V15)</f>
        <v>7</v>
      </c>
      <c r="AA118" s="75">
        <f>IF(ISBLANK(FIIITT!W15),"",FIIITT!W15)</f>
        <v>7</v>
      </c>
      <c r="AB118" s="75">
        <f>IF(ISBLANK(FIIITT!X15),"",FIIITT!X15)</f>
        <v>7</v>
      </c>
      <c r="AC118" s="75">
        <f>IF(ISBLANK(FIIITT!Y15),"",FIIITT!Y15)</f>
        <v>7</v>
      </c>
      <c r="AD118" s="75">
        <f>IF(ISBLANK(FIIITT!Z15),"",FIIITT!Z15)</f>
        <v>7</v>
      </c>
      <c r="AE118" s="75">
        <f>IF(ISBLANK(FIIITT!AA15),"",FIIITT!AA15)</f>
        <v>7</v>
      </c>
      <c r="AF118" s="75">
        <f>IF(ISBLANK(FIIITT!AB15),"",FIIITT!AB15)</f>
        <v>7</v>
      </c>
      <c r="AG118" s="75">
        <f>IF(ISBLANK(FIIITT!AC15),"",FIIITT!AC15)</f>
        <v>7</v>
      </c>
      <c r="AH118" s="75">
        <f>IF(ISBLANK(FIIITT!AD15),"",FIIITT!AD15)</f>
        <v>7</v>
      </c>
      <c r="AI118" s="75">
        <f>IF(ISBLANK(FIIITT!AE15),"",FIIITT!AE15)</f>
        <v>7</v>
      </c>
      <c r="AJ118" s="75">
        <f>IF(ISBLANK(FIIITT!AF15),"",FIIITT!AF15)</f>
        <v>7</v>
      </c>
      <c r="AK118" s="75">
        <f>IF(ISBLANK(FIIITT!AG15),"",FIIITT!AG15)</f>
        <v>6</v>
      </c>
      <c r="AL118" s="75">
        <f>IF(ISBLANK(FIIITT!AH15),"",FIIITT!AH15)</f>
        <v>6</v>
      </c>
      <c r="AM118" s="75">
        <f ca="1">IF(ISBLANK(FIIITT!AI15),"",FIIITT!AI15)</f>
        <v>6</v>
      </c>
    </row>
    <row r="119" spans="1:39">
      <c r="A119" s="60" t="str">
        <f t="shared" si="3"/>
        <v>fiiitt_(All)_(All)_iit_8th</v>
      </c>
      <c r="B119" s="52" t="str">
        <f>FIIITT!U$3</f>
        <v>(All)</v>
      </c>
      <c r="C119" s="68" t="str">
        <f>FIIITT!AB$3&amp;FIIITT!AG$3</f>
        <v>(All)</v>
      </c>
      <c r="D119" s="52" t="s">
        <v>129</v>
      </c>
      <c r="E119" s="71" t="s">
        <v>32</v>
      </c>
      <c r="F119" s="62" t="str">
        <f t="shared" si="5"/>
        <v>iit_8th</v>
      </c>
      <c r="G119" s="52"/>
      <c r="H119" s="74"/>
      <c r="I119" s="74"/>
      <c r="J119" s="74"/>
      <c r="K119" s="74"/>
      <c r="L119" s="74"/>
      <c r="M119" s="74"/>
      <c r="N119" s="74"/>
      <c r="O119" s="75">
        <f>IF(ISBLANK(FIIITT!K16),"",FIIITT!K16)</f>
        <v>7</v>
      </c>
      <c r="P119" s="75">
        <f>IF(ISBLANK(FIIITT!L16),"",FIIITT!L16)</f>
        <v>4</v>
      </c>
      <c r="Q119" s="75">
        <f>IF(ISBLANK(FIIITT!M16),"",FIIITT!M16)</f>
        <v>4</v>
      </c>
      <c r="R119" s="75">
        <f>IF(ISBLANK(FIIITT!N16),"",FIIITT!N16)</f>
        <v>4</v>
      </c>
      <c r="S119" s="75">
        <f>IF(ISBLANK(FIIITT!O16),"",FIIITT!O16)</f>
        <v>4</v>
      </c>
      <c r="T119" s="75">
        <f>IF(ISBLANK(FIIITT!P16),"",FIIITT!P16)</f>
        <v>4</v>
      </c>
      <c r="U119" s="75">
        <f>IF(ISBLANK(FIIITT!Q16),"",FIIITT!Q16)</f>
        <v>4</v>
      </c>
      <c r="V119" s="75">
        <f>IF(ISBLANK(FIIITT!R16),"",FIIITT!R16)</f>
        <v>4</v>
      </c>
      <c r="W119" s="75">
        <f>IF(ISBLANK(FIIITT!S16),"",FIIITT!S16)</f>
        <v>4</v>
      </c>
      <c r="X119" s="75">
        <f>IF(ISBLANK(FIIITT!T16),"",FIIITT!T16)</f>
        <v>4</v>
      </c>
      <c r="Y119" s="75">
        <f>IF(ISBLANK(FIIITT!U16),"",FIIITT!U16)</f>
        <v>4</v>
      </c>
      <c r="Z119" s="75">
        <f>IF(ISBLANK(FIIITT!V16),"",FIIITT!V16)</f>
        <v>4</v>
      </c>
      <c r="AA119" s="75">
        <f>IF(ISBLANK(FIIITT!W16),"",FIIITT!W16)</f>
        <v>3</v>
      </c>
      <c r="AB119" s="75">
        <f>IF(ISBLANK(FIIITT!X16),"",FIIITT!X16)</f>
        <v>3</v>
      </c>
      <c r="AC119" s="75">
        <f>IF(ISBLANK(FIIITT!Y16),"",FIIITT!Y16)</f>
        <v>3</v>
      </c>
      <c r="AD119" s="75">
        <f>IF(ISBLANK(FIIITT!Z16),"",FIIITT!Z16)</f>
        <v>3</v>
      </c>
      <c r="AE119" s="75">
        <f>IF(ISBLANK(FIIITT!AA16),"",FIIITT!AA16)</f>
        <v>3</v>
      </c>
      <c r="AF119" s="75">
        <f>IF(ISBLANK(FIIITT!AB16),"",FIIITT!AB16)</f>
        <v>3</v>
      </c>
      <c r="AG119" s="75">
        <f>IF(ISBLANK(FIIITT!AC16),"",FIIITT!AC16)</f>
        <v>3</v>
      </c>
      <c r="AH119" s="75">
        <f>IF(ISBLANK(FIIITT!AD16),"",FIIITT!AD16)</f>
        <v>3</v>
      </c>
      <c r="AI119" s="75">
        <f>IF(ISBLANK(FIIITT!AE16),"",FIIITT!AE16)</f>
        <v>3</v>
      </c>
      <c r="AJ119" s="75">
        <f>IF(ISBLANK(FIIITT!AF16),"",FIIITT!AF16)</f>
        <v>3</v>
      </c>
      <c r="AK119" s="75">
        <f>IF(ISBLANK(FIIITT!AG16),"",FIIITT!AG16)</f>
        <v>3</v>
      </c>
      <c r="AL119" s="75">
        <f>IF(ISBLANK(FIIITT!AH16),"",FIIITT!AH16)</f>
        <v>2</v>
      </c>
      <c r="AM119" s="75">
        <f ca="1">IF(ISBLANK(FIIITT!AI16),"",FIIITT!AI16)</f>
        <v>2</v>
      </c>
    </row>
    <row r="120" spans="1:39">
      <c r="A120" s="60" t="str">
        <f t="shared" si="3"/>
        <v>fiiitt_(All)_(All)_iit_9th</v>
      </c>
      <c r="B120" s="52" t="str">
        <f>FIIITT!U$3</f>
        <v>(All)</v>
      </c>
      <c r="C120" s="68" t="str">
        <f>FIIITT!AB$3&amp;FIIITT!AG$3</f>
        <v>(All)</v>
      </c>
      <c r="D120" s="52" t="s">
        <v>129</v>
      </c>
      <c r="E120" s="70" t="s">
        <v>33</v>
      </c>
      <c r="F120" s="62" t="str">
        <f t="shared" si="5"/>
        <v>iit_9th</v>
      </c>
      <c r="G120" s="52"/>
      <c r="H120" s="74"/>
      <c r="I120" s="74"/>
      <c r="J120" s="74"/>
      <c r="K120" s="74"/>
      <c r="L120" s="74"/>
      <c r="M120" s="74"/>
      <c r="N120" s="74"/>
      <c r="O120" s="74"/>
      <c r="P120" s="75">
        <f>IF(ISBLANK(FIIITT!L17),"",FIIITT!L17)</f>
        <v>11</v>
      </c>
      <c r="Q120" s="75">
        <f>IF(ISBLANK(FIIITT!M17),"",FIIITT!M17)</f>
        <v>9</v>
      </c>
      <c r="R120" s="75">
        <f>IF(ISBLANK(FIIITT!N17),"",FIIITT!N17)</f>
        <v>9</v>
      </c>
      <c r="S120" s="75">
        <f>IF(ISBLANK(FIIITT!O17),"",FIIITT!O17)</f>
        <v>9</v>
      </c>
      <c r="T120" s="75">
        <f>IF(ISBLANK(FIIITT!P17),"",FIIITT!P17)</f>
        <v>8</v>
      </c>
      <c r="U120" s="75">
        <f>IF(ISBLANK(FIIITT!Q17),"",FIIITT!Q17)</f>
        <v>6</v>
      </c>
      <c r="V120" s="75">
        <f>IF(ISBLANK(FIIITT!R17),"",FIIITT!R17)</f>
        <v>6</v>
      </c>
      <c r="W120" s="75">
        <f>IF(ISBLANK(FIIITT!S17),"",FIIITT!S17)</f>
        <v>6</v>
      </c>
      <c r="X120" s="75">
        <f>IF(ISBLANK(FIIITT!T17),"",FIIITT!T17)</f>
        <v>6</v>
      </c>
      <c r="Y120" s="75">
        <f>IF(ISBLANK(FIIITT!U17),"",FIIITT!U17)</f>
        <v>6</v>
      </c>
      <c r="Z120" s="75">
        <f>IF(ISBLANK(FIIITT!V17),"",FIIITT!V17)</f>
        <v>6</v>
      </c>
      <c r="AA120" s="75">
        <f>IF(ISBLANK(FIIITT!W17),"",FIIITT!W17)</f>
        <v>6</v>
      </c>
      <c r="AB120" s="75">
        <f>IF(ISBLANK(FIIITT!X17),"",FIIITT!X17)</f>
        <v>5</v>
      </c>
      <c r="AC120" s="75">
        <f>IF(ISBLANK(FIIITT!Y17),"",FIIITT!Y17)</f>
        <v>5</v>
      </c>
      <c r="AD120" s="75">
        <f>IF(ISBLANK(FIIITT!Z17),"",FIIITT!Z17)</f>
        <v>5</v>
      </c>
      <c r="AE120" s="75">
        <f>IF(ISBLANK(FIIITT!AA17),"",FIIITT!AA17)</f>
        <v>5</v>
      </c>
      <c r="AF120" s="75">
        <f>IF(ISBLANK(FIIITT!AB17),"",FIIITT!AB17)</f>
        <v>5</v>
      </c>
      <c r="AG120" s="75">
        <f>IF(ISBLANK(FIIITT!AC17),"",FIIITT!AC17)</f>
        <v>5</v>
      </c>
      <c r="AH120" s="75">
        <f>IF(ISBLANK(FIIITT!AD17),"",FIIITT!AD17)</f>
        <v>5</v>
      </c>
      <c r="AI120" s="75">
        <f>IF(ISBLANK(FIIITT!AE17),"",FIIITT!AE17)</f>
        <v>5</v>
      </c>
      <c r="AJ120" s="75">
        <f>IF(ISBLANK(FIIITT!AF17),"",FIIITT!AF17)</f>
        <v>5</v>
      </c>
      <c r="AK120" s="75">
        <f>IF(ISBLANK(FIIITT!AG17),"",FIIITT!AG17)</f>
        <v>1</v>
      </c>
      <c r="AL120" s="75">
        <f>IF(ISBLANK(FIIITT!AH17),"",FIIITT!AH17)</f>
        <v>1</v>
      </c>
      <c r="AM120" s="75">
        <f ca="1">IF(ISBLANK(FIIITT!AI17),"",FIIITT!AI17)</f>
        <v>1</v>
      </c>
    </row>
    <row r="121" spans="1:39">
      <c r="A121" s="60" t="str">
        <f t="shared" si="3"/>
        <v>fiiitt_(All)_(All)_iit_10th</v>
      </c>
      <c r="B121" s="52" t="str">
        <f>FIIITT!U$3</f>
        <v>(All)</v>
      </c>
      <c r="C121" s="68" t="str">
        <f>FIIITT!AB$3&amp;FIIITT!AG$3</f>
        <v>(All)</v>
      </c>
      <c r="D121" s="52" t="s">
        <v>129</v>
      </c>
      <c r="E121" s="71" t="s">
        <v>34</v>
      </c>
      <c r="F121" s="62" t="str">
        <f t="shared" si="5"/>
        <v>iit_10th</v>
      </c>
      <c r="G121" s="52"/>
      <c r="H121" s="74"/>
      <c r="I121" s="74"/>
      <c r="J121" s="74"/>
      <c r="K121" s="74"/>
      <c r="L121" s="74"/>
      <c r="M121" s="74"/>
      <c r="N121" s="74"/>
      <c r="O121" s="74"/>
      <c r="P121" s="74"/>
      <c r="Q121" s="75">
        <f>IF(ISBLANK(FIIITT!M18),"",FIIITT!M18)</f>
        <v>10</v>
      </c>
      <c r="R121" s="75">
        <f>IF(ISBLANK(FIIITT!N18),"",FIIITT!N18)</f>
        <v>9</v>
      </c>
      <c r="S121" s="75">
        <f>IF(ISBLANK(FIIITT!O18),"",FIIITT!O18)</f>
        <v>9</v>
      </c>
      <c r="T121" s="75">
        <f>IF(ISBLANK(FIIITT!P18),"",FIIITT!P18)</f>
        <v>8</v>
      </c>
      <c r="U121" s="75">
        <f>IF(ISBLANK(FIIITT!Q18),"",FIIITT!Q18)</f>
        <v>8</v>
      </c>
      <c r="V121" s="75">
        <f>IF(ISBLANK(FIIITT!R18),"",FIIITT!R18)</f>
        <v>8</v>
      </c>
      <c r="W121" s="75">
        <f>IF(ISBLANK(FIIITT!S18),"",FIIITT!S18)</f>
        <v>8</v>
      </c>
      <c r="X121" s="75">
        <f>IF(ISBLANK(FIIITT!T18),"",FIIITT!T18)</f>
        <v>8</v>
      </c>
      <c r="Y121" s="75">
        <f>IF(ISBLANK(FIIITT!U18),"",FIIITT!U18)</f>
        <v>7</v>
      </c>
      <c r="Z121" s="75">
        <f>IF(ISBLANK(FIIITT!V18),"",FIIITT!V18)</f>
        <v>6</v>
      </c>
      <c r="AA121" s="75">
        <f>IF(ISBLANK(FIIITT!W18),"",FIIITT!W18)</f>
        <v>4</v>
      </c>
      <c r="AB121" s="75">
        <f>IF(ISBLANK(FIIITT!X18),"",FIIITT!X18)</f>
        <v>3</v>
      </c>
      <c r="AC121" s="75">
        <f>IF(ISBLANK(FIIITT!Y18),"",FIIITT!Y18)</f>
        <v>3</v>
      </c>
      <c r="AD121" s="75">
        <f>IF(ISBLANK(FIIITT!Z18),"",FIIITT!Z18)</f>
        <v>3</v>
      </c>
      <c r="AE121" s="75">
        <f>IF(ISBLANK(FIIITT!AA18),"",FIIITT!AA18)</f>
        <v>3</v>
      </c>
      <c r="AF121" s="75">
        <f>IF(ISBLANK(FIIITT!AB18),"",FIIITT!AB18)</f>
        <v>3</v>
      </c>
      <c r="AG121" s="75">
        <f>IF(ISBLANK(FIIITT!AC18),"",FIIITT!AC18)</f>
        <v>3</v>
      </c>
      <c r="AH121" s="75">
        <f>IF(ISBLANK(FIIITT!AD18),"",FIIITT!AD18)</f>
        <v>3</v>
      </c>
      <c r="AI121" s="75">
        <f>IF(ISBLANK(FIIITT!AE18),"",FIIITT!AE18)</f>
        <v>3</v>
      </c>
      <c r="AJ121" s="75">
        <f>IF(ISBLANK(FIIITT!AF18),"",FIIITT!AF18)</f>
        <v>3</v>
      </c>
      <c r="AK121" s="75">
        <f>IF(ISBLANK(FIIITT!AG18),"",FIIITT!AG18)</f>
        <v>3</v>
      </c>
      <c r="AL121" s="75">
        <f>IF(ISBLANK(FIIITT!AH18),"",FIIITT!AH18)</f>
        <v>3</v>
      </c>
      <c r="AM121" s="75">
        <f ca="1">IF(ISBLANK(FIIITT!AI18),"",FIIITT!AI18)</f>
        <v>3</v>
      </c>
    </row>
    <row r="122" spans="1:39">
      <c r="A122" s="60" t="str">
        <f t="shared" si="3"/>
        <v>fiiitt_(All)_(All)_iit_11th</v>
      </c>
      <c r="B122" s="52" t="str">
        <f>FIIITT!U$3</f>
        <v>(All)</v>
      </c>
      <c r="C122" s="68" t="str">
        <f>FIIITT!AB$3&amp;FIIITT!AG$3</f>
        <v>(All)</v>
      </c>
      <c r="D122" s="52" t="s">
        <v>129</v>
      </c>
      <c r="E122" s="70" t="s">
        <v>35</v>
      </c>
      <c r="F122" s="62" t="str">
        <f t="shared" si="5"/>
        <v>iit_11th</v>
      </c>
      <c r="G122" s="52"/>
      <c r="H122" s="74"/>
      <c r="I122" s="74"/>
      <c r="J122" s="74"/>
      <c r="K122" s="74"/>
      <c r="L122" s="74"/>
      <c r="M122" s="74"/>
      <c r="N122" s="74"/>
      <c r="O122" s="74"/>
      <c r="P122" s="74"/>
      <c r="Q122" s="74"/>
      <c r="R122" s="75">
        <f>IF(ISBLANK(FIIITT!N19),"",FIIITT!N19)</f>
        <v>11</v>
      </c>
      <c r="S122" s="75">
        <f>IF(ISBLANK(FIIITT!O19),"",FIIITT!O19)</f>
        <v>7</v>
      </c>
      <c r="T122" s="75">
        <f>IF(ISBLANK(FIIITT!P19),"",FIIITT!P19)</f>
        <v>7</v>
      </c>
      <c r="U122" s="75">
        <f>IF(ISBLANK(FIIITT!Q19),"",FIIITT!Q19)</f>
        <v>6</v>
      </c>
      <c r="V122" s="75">
        <f>IF(ISBLANK(FIIITT!R19),"",FIIITT!R19)</f>
        <v>6</v>
      </c>
      <c r="W122" s="75">
        <f>IF(ISBLANK(FIIITT!S19),"",FIIITT!S19)</f>
        <v>6</v>
      </c>
      <c r="X122" s="75">
        <f>IF(ISBLANK(FIIITT!T19),"",FIIITT!T19)</f>
        <v>6</v>
      </c>
      <c r="Y122" s="75">
        <f>IF(ISBLANK(FIIITT!U19),"",FIIITT!U19)</f>
        <v>6</v>
      </c>
      <c r="Z122" s="75">
        <f>IF(ISBLANK(FIIITT!V19),"",FIIITT!V19)</f>
        <v>6</v>
      </c>
      <c r="AA122" s="75">
        <f>IF(ISBLANK(FIIITT!W19),"",FIIITT!W19)</f>
        <v>5</v>
      </c>
      <c r="AB122" s="75">
        <f>IF(ISBLANK(FIIITT!X19),"",FIIITT!X19)</f>
        <v>5</v>
      </c>
      <c r="AC122" s="75">
        <f>IF(ISBLANK(FIIITT!Y19),"",FIIITT!Y19)</f>
        <v>5</v>
      </c>
      <c r="AD122" s="75">
        <f>IF(ISBLANK(FIIITT!Z19),"",FIIITT!Z19)</f>
        <v>5</v>
      </c>
      <c r="AE122" s="75">
        <f>IF(ISBLANK(FIIITT!AA19),"",FIIITT!AA19)</f>
        <v>5</v>
      </c>
      <c r="AF122" s="75">
        <f>IF(ISBLANK(FIIITT!AB19),"",FIIITT!AB19)</f>
        <v>5</v>
      </c>
      <c r="AG122" s="75">
        <f>IF(ISBLANK(FIIITT!AC19),"",FIIITT!AC19)</f>
        <v>5</v>
      </c>
      <c r="AH122" s="75">
        <f>IF(ISBLANK(FIIITT!AD19),"",FIIITT!AD19)</f>
        <v>5</v>
      </c>
      <c r="AI122" s="75">
        <f>IF(ISBLANK(FIIITT!AE19),"",FIIITT!AE19)</f>
        <v>5</v>
      </c>
      <c r="AJ122" s="75">
        <f>IF(ISBLANK(FIIITT!AF19),"",FIIITT!AF19)</f>
        <v>5</v>
      </c>
      <c r="AK122" s="75">
        <f>IF(ISBLANK(FIIITT!AG19),"",FIIITT!AG19)</f>
        <v>5</v>
      </c>
      <c r="AL122" s="75">
        <f>IF(ISBLANK(FIIITT!AH19),"",FIIITT!AH19)</f>
        <v>5</v>
      </c>
      <c r="AM122" s="75">
        <f ca="1">IF(ISBLANK(FIIITT!AI19),"",FIIITT!AI19)</f>
        <v>5</v>
      </c>
    </row>
    <row r="123" spans="1:39">
      <c r="A123" s="60" t="str">
        <f t="shared" si="3"/>
        <v>fiiitt_(All)_(All)_iit_12th</v>
      </c>
      <c r="B123" s="52" t="str">
        <f>FIIITT!U$3</f>
        <v>(All)</v>
      </c>
      <c r="C123" s="68" t="str">
        <f>FIIITT!AB$3&amp;FIIITT!AG$3</f>
        <v>(All)</v>
      </c>
      <c r="D123" s="52" t="s">
        <v>129</v>
      </c>
      <c r="E123" s="71" t="s">
        <v>68</v>
      </c>
      <c r="F123" s="62" t="str">
        <f t="shared" si="5"/>
        <v>iit_12th</v>
      </c>
      <c r="G123" s="52"/>
      <c r="H123" s="74"/>
      <c r="I123" s="74"/>
      <c r="J123" s="74"/>
      <c r="K123" s="74"/>
      <c r="L123" s="74"/>
      <c r="M123" s="74"/>
      <c r="N123" s="74"/>
      <c r="O123" s="74"/>
      <c r="P123" s="74"/>
      <c r="Q123" s="74"/>
      <c r="R123" s="74"/>
      <c r="S123" s="75">
        <f>IF(ISBLANK(FIIITT!O20),"",FIIITT!O20)</f>
        <v>2</v>
      </c>
      <c r="T123" s="75">
        <f>IF(ISBLANK(FIIITT!P20),"",FIIITT!P20)</f>
        <v>2</v>
      </c>
      <c r="U123" s="75">
        <f>IF(ISBLANK(FIIITT!Q20),"",FIIITT!Q20)</f>
        <v>2</v>
      </c>
      <c r="V123" s="75">
        <f>IF(ISBLANK(FIIITT!R20),"",FIIITT!R20)</f>
        <v>2</v>
      </c>
      <c r="W123" s="75">
        <f>IF(ISBLANK(FIIITT!S20),"",FIIITT!S20)</f>
        <v>2</v>
      </c>
      <c r="X123" s="75">
        <f>IF(ISBLANK(FIIITT!T20),"",FIIITT!T20)</f>
        <v>2</v>
      </c>
      <c r="Y123" s="75">
        <f>IF(ISBLANK(FIIITT!U20),"",FIIITT!U20)</f>
        <v>2</v>
      </c>
      <c r="Z123" s="75">
        <f>IF(ISBLANK(FIIITT!V20),"",FIIITT!V20)</f>
        <v>2</v>
      </c>
      <c r="AA123" s="75">
        <f>IF(ISBLANK(FIIITT!W20),"",FIIITT!W20)</f>
        <v>2</v>
      </c>
      <c r="AB123" s="75">
        <f>IF(ISBLANK(FIIITT!X20),"",FIIITT!X20)</f>
        <v>2</v>
      </c>
      <c r="AC123" s="75">
        <f>IF(ISBLANK(FIIITT!Y20),"",FIIITT!Y20)</f>
        <v>2</v>
      </c>
      <c r="AD123" s="75">
        <f>IF(ISBLANK(FIIITT!Z20),"",FIIITT!Z20)</f>
        <v>2</v>
      </c>
      <c r="AE123" s="75">
        <f>IF(ISBLANK(FIIITT!AA20),"",FIIITT!AA20)</f>
        <v>2</v>
      </c>
      <c r="AF123" s="75">
        <f>IF(ISBLANK(FIIITT!AB20),"",FIIITT!AB20)</f>
        <v>2</v>
      </c>
      <c r="AG123" s="75">
        <f>IF(ISBLANK(FIIITT!AC20),"",FIIITT!AC20)</f>
        <v>2</v>
      </c>
      <c r="AH123" s="75">
        <f>IF(ISBLANK(FIIITT!AD20),"",FIIITT!AD20)</f>
        <v>2</v>
      </c>
      <c r="AI123" s="75">
        <f>IF(ISBLANK(FIIITT!AE20),"",FIIITT!AE20)</f>
        <v>2</v>
      </c>
      <c r="AJ123" s="75">
        <f>IF(ISBLANK(FIIITT!AF20),"",FIIITT!AF20)</f>
        <v>2</v>
      </c>
      <c r="AK123" s="75">
        <f>IF(ISBLANK(FIIITT!AG20),"",FIIITT!AG20)</f>
        <v>2</v>
      </c>
      <c r="AL123" s="75">
        <f>IF(ISBLANK(FIIITT!AH20),"",FIIITT!AH20)</f>
        <v>2</v>
      </c>
      <c r="AM123" s="75">
        <f ca="1">IF(ISBLANK(FIIITT!AI20),"",FIIITT!AI20)</f>
        <v>2</v>
      </c>
    </row>
    <row r="124" spans="1:39">
      <c r="A124" s="60" t="str">
        <f t="shared" si="3"/>
        <v>fiiitt_(All)_(All)_iit_13th</v>
      </c>
      <c r="B124" s="52" t="str">
        <f>FIIITT!U$3</f>
        <v>(All)</v>
      </c>
      <c r="C124" s="68" t="str">
        <f>FIIITT!AB$3&amp;FIIITT!AG$3</f>
        <v>(All)</v>
      </c>
      <c r="D124" s="52" t="s">
        <v>129</v>
      </c>
      <c r="E124" s="70" t="s">
        <v>36</v>
      </c>
      <c r="F124" s="62" t="str">
        <f t="shared" si="5"/>
        <v>iit_13th</v>
      </c>
      <c r="G124" s="52"/>
      <c r="H124" s="74"/>
      <c r="I124" s="74"/>
      <c r="J124" s="74"/>
      <c r="K124" s="74"/>
      <c r="L124" s="74"/>
      <c r="M124" s="74"/>
      <c r="N124" s="74"/>
      <c r="O124" s="74"/>
      <c r="P124" s="74"/>
      <c r="Q124" s="74"/>
      <c r="R124" s="74"/>
      <c r="S124" s="74"/>
      <c r="T124" s="75">
        <f>IF(ISBLANK(FIIITT!P21),"",FIIITT!P21)</f>
        <v>2</v>
      </c>
      <c r="U124" s="75">
        <f>IF(ISBLANK(FIIITT!Q21),"",FIIITT!Q21)</f>
        <v>0</v>
      </c>
      <c r="V124" s="75">
        <f>IF(ISBLANK(FIIITT!R21),"",FIIITT!R21)</f>
        <v>0</v>
      </c>
      <c r="W124" s="75">
        <f>IF(ISBLANK(FIIITT!S21),"",FIIITT!S21)</f>
        <v>0</v>
      </c>
      <c r="X124" s="75">
        <f>IF(ISBLANK(FIIITT!T21),"",FIIITT!T21)</f>
        <v>0</v>
      </c>
      <c r="Y124" s="75">
        <f>IF(ISBLANK(FIIITT!U21),"",FIIITT!U21)</f>
        <v>0</v>
      </c>
      <c r="Z124" s="75">
        <f>IF(ISBLANK(FIIITT!V21),"",FIIITT!V21)</f>
        <v>0</v>
      </c>
      <c r="AA124" s="75">
        <f>IF(ISBLANK(FIIITT!W21),"",FIIITT!W21)</f>
        <v>0</v>
      </c>
      <c r="AB124" s="75">
        <f>IF(ISBLANK(FIIITT!X21),"",FIIITT!X21)</f>
        <v>0</v>
      </c>
      <c r="AC124" s="75">
        <f>IF(ISBLANK(FIIITT!Y21),"",FIIITT!Y21)</f>
        <v>0</v>
      </c>
      <c r="AD124" s="75">
        <f>IF(ISBLANK(FIIITT!Z21),"",FIIITT!Z21)</f>
        <v>0</v>
      </c>
      <c r="AE124" s="75">
        <f>IF(ISBLANK(FIIITT!AA21),"",FIIITT!AA21)</f>
        <v>0</v>
      </c>
      <c r="AF124" s="75">
        <f>IF(ISBLANK(FIIITT!AB21),"",FIIITT!AB21)</f>
        <v>0</v>
      </c>
      <c r="AG124" s="75">
        <f>IF(ISBLANK(FIIITT!AC21),"",FIIITT!AC21)</f>
        <v>0</v>
      </c>
      <c r="AH124" s="75">
        <f>IF(ISBLANK(FIIITT!AD21),"",FIIITT!AD21)</f>
        <v>0</v>
      </c>
      <c r="AI124" s="75">
        <f>IF(ISBLANK(FIIITT!AE21),"",FIIITT!AE21)</f>
        <v>0</v>
      </c>
      <c r="AJ124" s="75">
        <f>IF(ISBLANK(FIIITT!AF21),"",FIIITT!AF21)</f>
        <v>0</v>
      </c>
      <c r="AK124" s="75">
        <f>IF(ISBLANK(FIIITT!AG21),"",FIIITT!AG21)</f>
        <v>0</v>
      </c>
      <c r="AL124" s="75">
        <f>IF(ISBLANK(FIIITT!AH21),"",FIIITT!AH21)</f>
        <v>0</v>
      </c>
      <c r="AM124" s="75">
        <f ca="1">IF(ISBLANK(FIIITT!AI21),"",FIIITT!AI21)</f>
        <v>0</v>
      </c>
    </row>
    <row r="125" spans="1:39">
      <c r="A125" s="60" t="str">
        <f t="shared" si="3"/>
        <v>fiiitt_(All)_(All)_iit_14th</v>
      </c>
      <c r="B125" s="52" t="str">
        <f>FIIITT!U$3</f>
        <v>(All)</v>
      </c>
      <c r="C125" s="68" t="str">
        <f>FIIITT!AB$3&amp;FIIITT!AG$3</f>
        <v>(All)</v>
      </c>
      <c r="D125" s="52" t="s">
        <v>129</v>
      </c>
      <c r="E125" s="71" t="s">
        <v>37</v>
      </c>
      <c r="F125" s="62" t="str">
        <f t="shared" si="5"/>
        <v>iit_14th</v>
      </c>
      <c r="G125" s="52"/>
      <c r="H125" s="74"/>
      <c r="I125" s="74"/>
      <c r="J125" s="74"/>
      <c r="K125" s="74"/>
      <c r="L125" s="74"/>
      <c r="M125" s="74"/>
      <c r="N125" s="74"/>
      <c r="O125" s="74"/>
      <c r="P125" s="74"/>
      <c r="Q125" s="74"/>
      <c r="R125" s="74"/>
      <c r="S125" s="74"/>
      <c r="T125" s="74"/>
      <c r="U125" s="75">
        <f>IF(ISBLANK(FIIITT!Q22),"",FIIITT!Q22)</f>
        <v>17</v>
      </c>
      <c r="V125" s="75">
        <f>IF(ISBLANK(FIIITT!R22),"",FIIITT!R22)</f>
        <v>11</v>
      </c>
      <c r="W125" s="75">
        <f>IF(ISBLANK(FIIITT!S22),"",FIIITT!S22)</f>
        <v>11</v>
      </c>
      <c r="X125" s="75">
        <f>IF(ISBLANK(FIIITT!T22),"",FIIITT!T22)</f>
        <v>11</v>
      </c>
      <c r="Y125" s="75">
        <f>IF(ISBLANK(FIIITT!U22),"",FIIITT!U22)</f>
        <v>11</v>
      </c>
      <c r="Z125" s="75">
        <f>IF(ISBLANK(FIIITT!V22),"",FIIITT!V22)</f>
        <v>11</v>
      </c>
      <c r="AA125" s="75">
        <f>IF(ISBLANK(FIIITT!W22),"",FIIITT!W22)</f>
        <v>9</v>
      </c>
      <c r="AB125" s="75">
        <f>IF(ISBLANK(FIIITT!X22),"",FIIITT!X22)</f>
        <v>9</v>
      </c>
      <c r="AC125" s="75">
        <f>IF(ISBLANK(FIIITT!Y22),"",FIIITT!Y22)</f>
        <v>9</v>
      </c>
      <c r="AD125" s="75">
        <f>IF(ISBLANK(FIIITT!Z22),"",FIIITT!Z22)</f>
        <v>8</v>
      </c>
      <c r="AE125" s="75">
        <f>IF(ISBLANK(FIIITT!AA22),"",FIIITT!AA22)</f>
        <v>8</v>
      </c>
      <c r="AF125" s="75">
        <f>IF(ISBLANK(FIIITT!AB22),"",FIIITT!AB22)</f>
        <v>8</v>
      </c>
      <c r="AG125" s="75">
        <f>IF(ISBLANK(FIIITT!AC22),"",FIIITT!AC22)</f>
        <v>8</v>
      </c>
      <c r="AH125" s="75">
        <f>IF(ISBLANK(FIIITT!AD22),"",FIIITT!AD22)</f>
        <v>7</v>
      </c>
      <c r="AI125" s="75">
        <f>IF(ISBLANK(FIIITT!AE22),"",FIIITT!AE22)</f>
        <v>7</v>
      </c>
      <c r="AJ125" s="75">
        <f>IF(ISBLANK(FIIITT!AF22),"",FIIITT!AF22)</f>
        <v>6</v>
      </c>
      <c r="AK125" s="75">
        <f>IF(ISBLANK(FIIITT!AG22),"",FIIITT!AG22)</f>
        <v>6</v>
      </c>
      <c r="AL125" s="75">
        <f>IF(ISBLANK(FIIITT!AH22),"",FIIITT!AH22)</f>
        <v>6</v>
      </c>
      <c r="AM125" s="75">
        <f ca="1">IF(ISBLANK(FIIITT!AI22),"",FIIITT!AI22)</f>
        <v>6</v>
      </c>
    </row>
    <row r="126" spans="1:39">
      <c r="A126" s="60" t="str">
        <f t="shared" si="3"/>
        <v>fiiitt_(All)_(All)_iit_15th</v>
      </c>
      <c r="B126" s="52" t="str">
        <f>FIIITT!U$3</f>
        <v>(All)</v>
      </c>
      <c r="C126" s="68" t="str">
        <f>FIIITT!AB$3&amp;FIIITT!AG$3</f>
        <v>(All)</v>
      </c>
      <c r="D126" s="52" t="s">
        <v>129</v>
      </c>
      <c r="E126" s="70" t="s">
        <v>38</v>
      </c>
      <c r="F126" s="62" t="str">
        <f t="shared" si="5"/>
        <v>iit_15th</v>
      </c>
      <c r="G126" s="52"/>
      <c r="H126" s="74"/>
      <c r="I126" s="74"/>
      <c r="J126" s="74"/>
      <c r="K126" s="74"/>
      <c r="L126" s="74"/>
      <c r="M126" s="74"/>
      <c r="N126" s="74"/>
      <c r="O126" s="74"/>
      <c r="P126" s="74"/>
      <c r="Q126" s="74"/>
      <c r="R126" s="74"/>
      <c r="S126" s="74"/>
      <c r="T126" s="74"/>
      <c r="U126" s="74"/>
      <c r="V126" s="75">
        <f>IF(ISBLANK(FIIITT!R23),"",FIIITT!R23)</f>
        <v>13</v>
      </c>
      <c r="W126" s="75">
        <f>IF(ISBLANK(FIIITT!S23),"",FIIITT!S23)</f>
        <v>10</v>
      </c>
      <c r="X126" s="75">
        <f>IF(ISBLANK(FIIITT!T23),"",FIIITT!T23)</f>
        <v>10</v>
      </c>
      <c r="Y126" s="75">
        <f>IF(ISBLANK(FIIITT!U23),"",FIIITT!U23)</f>
        <v>10</v>
      </c>
      <c r="Z126" s="75">
        <f>IF(ISBLANK(FIIITT!V23),"",FIIITT!V23)</f>
        <v>9</v>
      </c>
      <c r="AA126" s="75">
        <f>IF(ISBLANK(FIIITT!W23),"",FIIITT!W23)</f>
        <v>7</v>
      </c>
      <c r="AB126" s="75">
        <f>IF(ISBLANK(FIIITT!X23),"",FIIITT!X23)</f>
        <v>4</v>
      </c>
      <c r="AC126" s="75">
        <f>IF(ISBLANK(FIIITT!Y23),"",FIIITT!Y23)</f>
        <v>6</v>
      </c>
      <c r="AD126" s="75">
        <f>IF(ISBLANK(FIIITT!Z23),"",FIIITT!Z23)</f>
        <v>6</v>
      </c>
      <c r="AE126" s="75">
        <f>IF(ISBLANK(FIIITT!AA23),"",FIIITT!AA23)</f>
        <v>6</v>
      </c>
      <c r="AF126" s="75">
        <f>IF(ISBLANK(FIIITT!AB23),"",FIIITT!AB23)</f>
        <v>6</v>
      </c>
      <c r="AG126" s="75">
        <f>IF(ISBLANK(FIIITT!AC23),"",FIIITT!AC23)</f>
        <v>6</v>
      </c>
      <c r="AH126" s="75">
        <f>IF(ISBLANK(FIIITT!AD23),"",FIIITT!AD23)</f>
        <v>6</v>
      </c>
      <c r="AI126" s="75">
        <f>IF(ISBLANK(FIIITT!AE23),"",FIIITT!AE23)</f>
        <v>6</v>
      </c>
      <c r="AJ126" s="75">
        <f>IF(ISBLANK(FIIITT!AF23),"",FIIITT!AF23)</f>
        <v>5</v>
      </c>
      <c r="AK126" s="75">
        <f>IF(ISBLANK(FIIITT!AG23),"",FIIITT!AG23)</f>
        <v>5</v>
      </c>
      <c r="AL126" s="75">
        <f>IF(ISBLANK(FIIITT!AH23),"",FIIITT!AH23)</f>
        <v>5</v>
      </c>
      <c r="AM126" s="75">
        <f ca="1">IF(ISBLANK(FIIITT!AI23),"",FIIITT!AI23)</f>
        <v>5</v>
      </c>
    </row>
    <row r="127" spans="1:39">
      <c r="A127" s="60" t="str">
        <f t="shared" si="3"/>
        <v>fiiitt_(All)_(All)_iit_16th</v>
      </c>
      <c r="B127" s="52" t="str">
        <f>FIIITT!U$3</f>
        <v>(All)</v>
      </c>
      <c r="C127" s="68" t="str">
        <f>FIIITT!AB$3&amp;FIIITT!AG$3</f>
        <v>(All)</v>
      </c>
      <c r="D127" s="52" t="s">
        <v>129</v>
      </c>
      <c r="E127" s="71" t="s">
        <v>39</v>
      </c>
      <c r="F127" s="62" t="str">
        <f t="shared" si="5"/>
        <v>iit_16th</v>
      </c>
      <c r="G127" s="52"/>
      <c r="H127" s="74"/>
      <c r="I127" s="74"/>
      <c r="J127" s="74"/>
      <c r="K127" s="74"/>
      <c r="L127" s="74"/>
      <c r="M127" s="74"/>
      <c r="N127" s="74"/>
      <c r="O127" s="74"/>
      <c r="P127" s="74"/>
      <c r="Q127" s="74"/>
      <c r="R127" s="74"/>
      <c r="S127" s="74"/>
      <c r="T127" s="74"/>
      <c r="U127" s="74"/>
      <c r="V127" s="74"/>
      <c r="W127" s="75">
        <f>IF(ISBLANK(FIIITT!S24),"",FIIITT!S24)</f>
        <v>24</v>
      </c>
      <c r="X127" s="75">
        <f>IF(ISBLANK(FIIITT!T24),"",FIIITT!T24)</f>
        <v>17</v>
      </c>
      <c r="Y127" s="75">
        <f>IF(ISBLANK(FIIITT!U24),"",FIIITT!U24)</f>
        <v>17</v>
      </c>
      <c r="Z127" s="75">
        <f>IF(ISBLANK(FIIITT!V24),"",FIIITT!V24)</f>
        <v>17</v>
      </c>
      <c r="AA127" s="75">
        <f>IF(ISBLANK(FIIITT!W24),"",FIIITT!W24)</f>
        <v>15</v>
      </c>
      <c r="AB127" s="75">
        <f>IF(ISBLANK(FIIITT!X24),"",FIIITT!X24)</f>
        <v>13</v>
      </c>
      <c r="AC127" s="75">
        <f>IF(ISBLANK(FIIITT!Y24),"",FIIITT!Y24)</f>
        <v>13</v>
      </c>
      <c r="AD127" s="75">
        <f>IF(ISBLANK(FIIITT!Z24),"",FIIITT!Z24)</f>
        <v>13</v>
      </c>
      <c r="AE127" s="75">
        <f>IF(ISBLANK(FIIITT!AA24),"",FIIITT!AA24)</f>
        <v>13</v>
      </c>
      <c r="AF127" s="75">
        <f>IF(ISBLANK(FIIITT!AB24),"",FIIITT!AB24)</f>
        <v>13</v>
      </c>
      <c r="AG127" s="75">
        <f>IF(ISBLANK(FIIITT!AC24),"",FIIITT!AC24)</f>
        <v>13</v>
      </c>
      <c r="AH127" s="75">
        <f>IF(ISBLANK(FIIITT!AD24),"",FIIITT!AD24)</f>
        <v>13</v>
      </c>
      <c r="AI127" s="75">
        <f>IF(ISBLANK(FIIITT!AE24),"",FIIITT!AE24)</f>
        <v>12</v>
      </c>
      <c r="AJ127" s="75">
        <f>IF(ISBLANK(FIIITT!AF24),"",FIIITT!AF24)</f>
        <v>9</v>
      </c>
      <c r="AK127" s="75">
        <f>IF(ISBLANK(FIIITT!AG24),"",FIIITT!AG24)</f>
        <v>8</v>
      </c>
      <c r="AL127" s="75">
        <f>IF(ISBLANK(FIIITT!AH24),"",FIIITT!AH24)</f>
        <v>8</v>
      </c>
      <c r="AM127" s="75">
        <f ca="1">IF(ISBLANK(FIIITT!AI24),"",FIIITT!AI24)</f>
        <v>8</v>
      </c>
    </row>
    <row r="128" spans="1:39">
      <c r="A128" s="60" t="str">
        <f t="shared" si="3"/>
        <v>fiiitt_(All)_(All)_iit_17th</v>
      </c>
      <c r="B128" s="52" t="str">
        <f>FIIITT!U$3</f>
        <v>(All)</v>
      </c>
      <c r="C128" s="68" t="str">
        <f>FIIITT!AB$3&amp;FIIITT!AG$3</f>
        <v>(All)</v>
      </c>
      <c r="D128" s="52" t="s">
        <v>129</v>
      </c>
      <c r="E128" s="70" t="s">
        <v>40</v>
      </c>
      <c r="F128" s="62" t="str">
        <f t="shared" si="5"/>
        <v>iit_17th</v>
      </c>
      <c r="G128" s="52"/>
      <c r="H128" s="74"/>
      <c r="I128" s="74"/>
      <c r="J128" s="74"/>
      <c r="K128" s="74"/>
      <c r="L128" s="74"/>
      <c r="M128" s="74"/>
      <c r="N128" s="74"/>
      <c r="O128" s="74"/>
      <c r="P128" s="74"/>
      <c r="Q128" s="74"/>
      <c r="R128" s="74"/>
      <c r="S128" s="74"/>
      <c r="T128" s="74"/>
      <c r="U128" s="74"/>
      <c r="V128" s="74"/>
      <c r="W128" s="74"/>
      <c r="X128" s="75">
        <f>IF(ISBLANK(FIIITT!T25),"",FIIITT!T25)</f>
        <v>23</v>
      </c>
      <c r="Y128" s="75">
        <f>IF(ISBLANK(FIIITT!U25),"",FIIITT!U25)</f>
        <v>21</v>
      </c>
      <c r="Z128" s="75">
        <f>IF(ISBLANK(FIIITT!V25),"",FIIITT!V25)</f>
        <v>21</v>
      </c>
      <c r="AA128" s="75">
        <f>IF(ISBLANK(FIIITT!W25),"",FIIITT!W25)</f>
        <v>21</v>
      </c>
      <c r="AB128" s="75">
        <f>IF(ISBLANK(FIIITT!X25),"",FIIITT!X25)</f>
        <v>21</v>
      </c>
      <c r="AC128" s="75">
        <f>IF(ISBLANK(FIIITT!Y25),"",FIIITT!Y25)</f>
        <v>21</v>
      </c>
      <c r="AD128" s="75">
        <f>IF(ISBLANK(FIIITT!Z25),"",FIIITT!Z25)</f>
        <v>20</v>
      </c>
      <c r="AE128" s="75">
        <f>IF(ISBLANK(FIIITT!AA25),"",FIIITT!AA25)</f>
        <v>20</v>
      </c>
      <c r="AF128" s="75">
        <f>IF(ISBLANK(FIIITT!AB25),"",FIIITT!AB25)</f>
        <v>20</v>
      </c>
      <c r="AG128" s="75">
        <f>IF(ISBLANK(FIIITT!AC25),"",FIIITT!AC25)</f>
        <v>20</v>
      </c>
      <c r="AH128" s="75">
        <f>IF(ISBLANK(FIIITT!AD25),"",FIIITT!AD25)</f>
        <v>20</v>
      </c>
      <c r="AI128" s="75">
        <f>IF(ISBLANK(FIIITT!AE25),"",FIIITT!AE25)</f>
        <v>18</v>
      </c>
      <c r="AJ128" s="75">
        <f>IF(ISBLANK(FIIITT!AF25),"",FIIITT!AF25)</f>
        <v>18</v>
      </c>
      <c r="AK128" s="75">
        <f>IF(ISBLANK(FIIITT!AG25),"",FIIITT!AG25)</f>
        <v>13</v>
      </c>
      <c r="AL128" s="75">
        <f>IF(ISBLANK(FIIITT!AH25),"",FIIITT!AH25)</f>
        <v>8</v>
      </c>
      <c r="AM128" s="75">
        <f ca="1">IF(ISBLANK(FIIITT!AI25),"",FIIITT!AI25)</f>
        <v>8</v>
      </c>
    </row>
    <row r="129" spans="1:39">
      <c r="A129" s="60" t="str">
        <f t="shared" si="3"/>
        <v>fiiitt_(All)_(All)_iit_18th</v>
      </c>
      <c r="B129" s="52" t="str">
        <f>FIIITT!U$3</f>
        <v>(All)</v>
      </c>
      <c r="C129" s="68" t="str">
        <f>FIIITT!AB$3&amp;FIIITT!AG$3</f>
        <v>(All)</v>
      </c>
      <c r="D129" s="52" t="s">
        <v>129</v>
      </c>
      <c r="E129" s="71" t="s">
        <v>41</v>
      </c>
      <c r="F129" s="62" t="str">
        <f t="shared" si="5"/>
        <v>iit_18th</v>
      </c>
      <c r="G129" s="52"/>
      <c r="H129" s="74"/>
      <c r="I129" s="74"/>
      <c r="J129" s="74"/>
      <c r="K129" s="74"/>
      <c r="L129" s="74"/>
      <c r="M129" s="74"/>
      <c r="N129" s="74"/>
      <c r="O129" s="74"/>
      <c r="P129" s="74"/>
      <c r="Q129" s="74"/>
      <c r="R129" s="74"/>
      <c r="S129" s="74"/>
      <c r="T129" s="74"/>
      <c r="U129" s="74"/>
      <c r="V129" s="74"/>
      <c r="W129" s="74"/>
      <c r="X129" s="74"/>
      <c r="Y129" s="75">
        <f>IF(ISBLANK(FIIITT!U26),"",FIIITT!U26)</f>
        <v>18</v>
      </c>
      <c r="Z129" s="75">
        <f>IF(ISBLANK(FIIITT!V26),"",FIIITT!V26)</f>
        <v>13</v>
      </c>
      <c r="AA129" s="75">
        <f>IF(ISBLANK(FIIITT!W26),"",FIIITT!W26)</f>
        <v>10</v>
      </c>
      <c r="AB129" s="75">
        <f>IF(ISBLANK(FIIITT!X26),"",FIIITT!X26)</f>
        <v>10</v>
      </c>
      <c r="AC129" s="75">
        <f>IF(ISBLANK(FIIITT!Y26),"",FIIITT!Y26)</f>
        <v>10</v>
      </c>
      <c r="AD129" s="75">
        <f>IF(ISBLANK(FIIITT!Z26),"",FIIITT!Z26)</f>
        <v>10</v>
      </c>
      <c r="AE129" s="75">
        <f>IF(ISBLANK(FIIITT!AA26),"",FIIITT!AA26)</f>
        <v>10</v>
      </c>
      <c r="AF129" s="75">
        <f>IF(ISBLANK(FIIITT!AB26),"",FIIITT!AB26)</f>
        <v>10</v>
      </c>
      <c r="AG129" s="75">
        <f>IF(ISBLANK(FIIITT!AC26),"",FIIITT!AC26)</f>
        <v>10</v>
      </c>
      <c r="AH129" s="75">
        <f>IF(ISBLANK(FIIITT!AD26),"",FIIITT!AD26)</f>
        <v>10</v>
      </c>
      <c r="AI129" s="75">
        <f>IF(ISBLANK(FIIITT!AE26),"",FIIITT!AE26)</f>
        <v>10</v>
      </c>
      <c r="AJ129" s="75">
        <f>IF(ISBLANK(FIIITT!AF26),"",FIIITT!AF26)</f>
        <v>8</v>
      </c>
      <c r="AK129" s="75">
        <f>IF(ISBLANK(FIIITT!AG26),"",FIIITT!AG26)</f>
        <v>8</v>
      </c>
      <c r="AL129" s="75">
        <f>IF(ISBLANK(FIIITT!AH26),"",FIIITT!AH26)</f>
        <v>7</v>
      </c>
      <c r="AM129" s="75">
        <f ca="1">IF(ISBLANK(FIIITT!AI26),"",FIIITT!AI26)</f>
        <v>7</v>
      </c>
    </row>
    <row r="130" spans="1:39">
      <c r="A130" s="60" t="str">
        <f t="shared" si="3"/>
        <v>fiiitt_(All)_(All)_iit_19th</v>
      </c>
      <c r="B130" s="52" t="str">
        <f>FIIITT!U$3</f>
        <v>(All)</v>
      </c>
      <c r="C130" s="68" t="str">
        <f>FIIITT!AB$3&amp;FIIITT!AG$3</f>
        <v>(All)</v>
      </c>
      <c r="D130" s="52" t="s">
        <v>129</v>
      </c>
      <c r="E130" s="70" t="s">
        <v>42</v>
      </c>
      <c r="F130" s="62" t="str">
        <f t="shared" si="5"/>
        <v>iit_19th</v>
      </c>
      <c r="G130" s="52"/>
      <c r="H130" s="74"/>
      <c r="I130" s="74"/>
      <c r="J130" s="74"/>
      <c r="K130" s="74"/>
      <c r="L130" s="74"/>
      <c r="M130" s="74"/>
      <c r="N130" s="74"/>
      <c r="O130" s="74"/>
      <c r="P130" s="74"/>
      <c r="Q130" s="74"/>
      <c r="R130" s="74"/>
      <c r="S130" s="74"/>
      <c r="T130" s="74"/>
      <c r="U130" s="74"/>
      <c r="V130" s="74"/>
      <c r="W130" s="74"/>
      <c r="X130" s="74"/>
      <c r="Y130" s="74"/>
      <c r="Z130" s="75">
        <f>IF(ISBLANK(FIIITT!V27),"",FIIITT!V27)</f>
        <v>1</v>
      </c>
      <c r="AA130" s="75">
        <f>IF(ISBLANK(FIIITT!W27),"",FIIITT!W27)</f>
        <v>1</v>
      </c>
      <c r="AB130" s="75">
        <f>IF(ISBLANK(FIIITT!X27),"",FIIITT!X27)</f>
        <v>1</v>
      </c>
      <c r="AC130" s="75">
        <f>IF(ISBLANK(FIIITT!Y27),"",FIIITT!Y27)</f>
        <v>1</v>
      </c>
      <c r="AD130" s="75">
        <f>IF(ISBLANK(FIIITT!Z27),"",FIIITT!Z27)</f>
        <v>1</v>
      </c>
      <c r="AE130" s="75">
        <f>IF(ISBLANK(FIIITT!AA27),"",FIIITT!AA27)</f>
        <v>1</v>
      </c>
      <c r="AF130" s="75">
        <f>IF(ISBLANK(FIIITT!AB27),"",FIIITT!AB27)</f>
        <v>1</v>
      </c>
      <c r="AG130" s="75">
        <f>IF(ISBLANK(FIIITT!AC27),"",FIIITT!AC27)</f>
        <v>1</v>
      </c>
      <c r="AH130" s="75">
        <f>IF(ISBLANK(FIIITT!AD27),"",FIIITT!AD27)</f>
        <v>1</v>
      </c>
      <c r="AI130" s="75">
        <f>IF(ISBLANK(FIIITT!AE27),"",FIIITT!AE27)</f>
        <v>1</v>
      </c>
      <c r="AJ130" s="75">
        <f>IF(ISBLANK(FIIITT!AF27),"",FIIITT!AF27)</f>
        <v>1</v>
      </c>
      <c r="AK130" s="75">
        <f>IF(ISBLANK(FIIITT!AG27),"",FIIITT!AG27)</f>
        <v>1</v>
      </c>
      <c r="AL130" s="75">
        <f>IF(ISBLANK(FIIITT!AH27),"",FIIITT!AH27)</f>
        <v>1</v>
      </c>
      <c r="AM130" s="75">
        <f ca="1">IF(ISBLANK(FIIITT!AI27),"",FIIITT!AI27)</f>
        <v>1</v>
      </c>
    </row>
    <row r="131" spans="1:39">
      <c r="A131" s="60" t="str">
        <f t="shared" si="3"/>
        <v>fiiitt_(All)_(All)_iit_20th</v>
      </c>
      <c r="B131" s="52" t="str">
        <f>FIIITT!U$3</f>
        <v>(All)</v>
      </c>
      <c r="C131" s="68" t="str">
        <f>FIIITT!AB$3&amp;FIIITT!AG$3</f>
        <v>(All)</v>
      </c>
      <c r="D131" s="52" t="s">
        <v>129</v>
      </c>
      <c r="E131" s="71" t="s">
        <v>43</v>
      </c>
      <c r="F131" s="62" t="str">
        <f t="shared" si="5"/>
        <v>iit_20th</v>
      </c>
      <c r="G131" s="52"/>
      <c r="H131" s="74"/>
      <c r="I131" s="74"/>
      <c r="J131" s="74"/>
      <c r="K131" s="74"/>
      <c r="L131" s="74"/>
      <c r="M131" s="74"/>
      <c r="N131" s="74"/>
      <c r="O131" s="74"/>
      <c r="P131" s="74"/>
      <c r="Q131" s="74"/>
      <c r="R131" s="74"/>
      <c r="S131" s="74"/>
      <c r="T131" s="74"/>
      <c r="U131" s="74"/>
      <c r="V131" s="74"/>
      <c r="W131" s="74"/>
      <c r="X131" s="74"/>
      <c r="Y131" s="74"/>
      <c r="Z131" s="74"/>
      <c r="AA131" s="75">
        <f>IF(ISBLANK(FIIITT!W28),"",FIIITT!W28)</f>
        <v>3</v>
      </c>
      <c r="AB131" s="75">
        <f>IF(ISBLANK(FIIITT!X28),"",FIIITT!X28)</f>
        <v>1</v>
      </c>
      <c r="AC131" s="75">
        <f>IF(ISBLANK(FIIITT!Y28),"",FIIITT!Y28)</f>
        <v>1</v>
      </c>
      <c r="AD131" s="75">
        <f>IF(ISBLANK(FIIITT!Z28),"",FIIITT!Z28)</f>
        <v>1</v>
      </c>
      <c r="AE131" s="75">
        <f>IF(ISBLANK(FIIITT!AA28),"",FIIITT!AA28)</f>
        <v>1</v>
      </c>
      <c r="AF131" s="75">
        <f>IF(ISBLANK(FIIITT!AB28),"",FIIITT!AB28)</f>
        <v>1</v>
      </c>
      <c r="AG131" s="75">
        <f>IF(ISBLANK(FIIITT!AC28),"",FIIITT!AC28)</f>
        <v>1</v>
      </c>
      <c r="AH131" s="75">
        <f>IF(ISBLANK(FIIITT!AD28),"",FIIITT!AD28)</f>
        <v>1</v>
      </c>
      <c r="AI131" s="75">
        <f>IF(ISBLANK(FIIITT!AE28),"",FIIITT!AE28)</f>
        <v>1</v>
      </c>
      <c r="AJ131" s="75">
        <f>IF(ISBLANK(FIIITT!AF28),"",FIIITT!AF28)</f>
        <v>1</v>
      </c>
      <c r="AK131" s="75">
        <f>IF(ISBLANK(FIIITT!AG28),"",FIIITT!AG28)</f>
        <v>1</v>
      </c>
      <c r="AL131" s="75">
        <f>IF(ISBLANK(FIIITT!AH28),"",FIIITT!AH28)</f>
        <v>1</v>
      </c>
      <c r="AM131" s="75">
        <f ca="1">IF(ISBLANK(FIIITT!AI28),"",FIIITT!AI28)</f>
        <v>1</v>
      </c>
    </row>
    <row r="132" spans="1:39">
      <c r="A132" s="60" t="str">
        <f t="shared" si="3"/>
        <v>fiiitt_(All)_(All)_iit_21st</v>
      </c>
      <c r="B132" s="52" t="str">
        <f>FIIITT!U$3</f>
        <v>(All)</v>
      </c>
      <c r="C132" s="68" t="str">
        <f>FIIITT!AB$3&amp;FIIITT!AG$3</f>
        <v>(All)</v>
      </c>
      <c r="D132" s="52" t="s">
        <v>129</v>
      </c>
      <c r="E132" s="70" t="s">
        <v>44</v>
      </c>
      <c r="F132" s="62" t="str">
        <f t="shared" si="5"/>
        <v>iit_21st</v>
      </c>
      <c r="G132" s="52"/>
      <c r="H132" s="74"/>
      <c r="I132" s="74"/>
      <c r="J132" s="74"/>
      <c r="K132" s="74"/>
      <c r="L132" s="74"/>
      <c r="M132" s="74"/>
      <c r="N132" s="74"/>
      <c r="O132" s="74"/>
      <c r="P132" s="74"/>
      <c r="Q132" s="74"/>
      <c r="R132" s="74"/>
      <c r="S132" s="74"/>
      <c r="T132" s="74"/>
      <c r="U132" s="74"/>
      <c r="V132" s="74"/>
      <c r="W132" s="74"/>
      <c r="X132" s="74"/>
      <c r="Y132" s="74"/>
      <c r="Z132" s="74"/>
      <c r="AA132" s="74"/>
      <c r="AB132" s="75">
        <f>IF(ISBLANK(FIIITT!X29),"",FIIITT!X29)</f>
        <v>25</v>
      </c>
      <c r="AC132" s="75">
        <f>IF(ISBLANK(FIIITT!Y29),"",FIIITT!Y29)</f>
        <v>19</v>
      </c>
      <c r="AD132" s="75">
        <f>IF(ISBLANK(FIIITT!Z29),"",FIIITT!Z29)</f>
        <v>18</v>
      </c>
      <c r="AE132" s="75">
        <f>IF(ISBLANK(FIIITT!AA29),"",FIIITT!AA29)</f>
        <v>18</v>
      </c>
      <c r="AF132" s="75">
        <f>IF(ISBLANK(FIIITT!AB29),"",FIIITT!AB29)</f>
        <v>18</v>
      </c>
      <c r="AG132" s="75">
        <f>IF(ISBLANK(FIIITT!AC29),"",FIIITT!AC29)</f>
        <v>18</v>
      </c>
      <c r="AH132" s="75">
        <f>IF(ISBLANK(FIIITT!AD29),"",FIIITT!AD29)</f>
        <v>18</v>
      </c>
      <c r="AI132" s="75">
        <f>IF(ISBLANK(FIIITT!AE29),"",FIIITT!AE29)</f>
        <v>18</v>
      </c>
      <c r="AJ132" s="75">
        <f>IF(ISBLANK(FIIITT!AF29),"",FIIITT!AF29)</f>
        <v>13</v>
      </c>
      <c r="AK132" s="75">
        <f>IF(ISBLANK(FIIITT!AG29),"",FIIITT!AG29)</f>
        <v>11</v>
      </c>
      <c r="AL132" s="75">
        <f>IF(ISBLANK(FIIITT!AH29),"",FIIITT!AH29)</f>
        <v>11</v>
      </c>
      <c r="AM132" s="75">
        <f ca="1">IF(ISBLANK(FIIITT!AI29),"",FIIITT!AI29)</f>
        <v>11</v>
      </c>
    </row>
    <row r="133" spans="1:39">
      <c r="A133" s="60" t="str">
        <f t="shared" si="3"/>
        <v>fiiitt_(All)_(All)_iit_22nd</v>
      </c>
      <c r="B133" s="52" t="str">
        <f>FIIITT!U$3</f>
        <v>(All)</v>
      </c>
      <c r="C133" s="68" t="str">
        <f>FIIITT!AB$3&amp;FIIITT!AG$3</f>
        <v>(All)</v>
      </c>
      <c r="D133" s="52" t="s">
        <v>129</v>
      </c>
      <c r="E133" s="71" t="s">
        <v>45</v>
      </c>
      <c r="F133" s="62" t="str">
        <f t="shared" si="5"/>
        <v>iit_22nd</v>
      </c>
      <c r="G133" s="52"/>
      <c r="H133" s="74"/>
      <c r="I133" s="74"/>
      <c r="J133" s="74"/>
      <c r="K133" s="74"/>
      <c r="L133" s="74"/>
      <c r="M133" s="74"/>
      <c r="N133" s="74"/>
      <c r="O133" s="74"/>
      <c r="P133" s="74"/>
      <c r="Q133" s="74"/>
      <c r="R133" s="74"/>
      <c r="S133" s="74"/>
      <c r="T133" s="74"/>
      <c r="U133" s="74"/>
      <c r="V133" s="74"/>
      <c r="W133" s="74"/>
      <c r="X133" s="74"/>
      <c r="Y133" s="74"/>
      <c r="Z133" s="74"/>
      <c r="AA133" s="74"/>
      <c r="AB133" s="74"/>
      <c r="AC133" s="75">
        <f>IF(ISBLANK(FIIITT!Y30),"",FIIITT!Y30)</f>
        <v>15</v>
      </c>
      <c r="AD133" s="75">
        <f>IF(ISBLANK(FIIITT!Z30),"",FIIITT!Z30)</f>
        <v>7</v>
      </c>
      <c r="AE133" s="75">
        <f>IF(ISBLANK(FIIITT!AA30),"",FIIITT!AA30)</f>
        <v>7</v>
      </c>
      <c r="AF133" s="75">
        <f>IF(ISBLANK(FIIITT!AB30),"",FIIITT!AB30)</f>
        <v>7</v>
      </c>
      <c r="AG133" s="75">
        <f>IF(ISBLANK(FIIITT!AC30),"",FIIITT!AC30)</f>
        <v>7</v>
      </c>
      <c r="AH133" s="75">
        <f>IF(ISBLANK(FIIITT!AD30),"",FIIITT!AD30)</f>
        <v>7</v>
      </c>
      <c r="AI133" s="75">
        <f>IF(ISBLANK(FIIITT!AE30),"",FIIITT!AE30)</f>
        <v>7</v>
      </c>
      <c r="AJ133" s="75">
        <f>IF(ISBLANK(FIIITT!AF30),"",FIIITT!AF30)</f>
        <v>7</v>
      </c>
      <c r="AK133" s="75">
        <f>IF(ISBLANK(FIIITT!AG30),"",FIIITT!AG30)</f>
        <v>7</v>
      </c>
      <c r="AL133" s="75">
        <f>IF(ISBLANK(FIIITT!AH30),"",FIIITT!AH30)</f>
        <v>7</v>
      </c>
      <c r="AM133" s="75">
        <f ca="1">IF(ISBLANK(FIIITT!AI30),"",FIIITT!AI30)</f>
        <v>7</v>
      </c>
    </row>
    <row r="134" spans="1:39">
      <c r="A134" s="60" t="str">
        <f t="shared" si="3"/>
        <v>fiiitt_(All)_(All)_iit_23rd</v>
      </c>
      <c r="B134" s="52" t="str">
        <f>FIIITT!U$3</f>
        <v>(All)</v>
      </c>
      <c r="C134" s="68" t="str">
        <f>FIIITT!AB$3&amp;FIIITT!AG$3</f>
        <v>(All)</v>
      </c>
      <c r="D134" s="52" t="s">
        <v>129</v>
      </c>
      <c r="E134" s="70" t="s">
        <v>46</v>
      </c>
      <c r="F134" s="62" t="str">
        <f t="shared" si="5"/>
        <v>iit_23rd</v>
      </c>
      <c r="G134" s="52"/>
      <c r="H134" s="74"/>
      <c r="I134" s="74"/>
      <c r="J134" s="74"/>
      <c r="K134" s="74"/>
      <c r="L134" s="74"/>
      <c r="M134" s="74"/>
      <c r="N134" s="74"/>
      <c r="O134" s="74"/>
      <c r="P134" s="74"/>
      <c r="Q134" s="74"/>
      <c r="R134" s="74"/>
      <c r="S134" s="74"/>
      <c r="T134" s="74"/>
      <c r="U134" s="74"/>
      <c r="V134" s="74"/>
      <c r="W134" s="74"/>
      <c r="X134" s="74"/>
      <c r="Y134" s="74"/>
      <c r="Z134" s="74"/>
      <c r="AA134" s="74"/>
      <c r="AB134" s="74"/>
      <c r="AC134" s="74"/>
      <c r="AD134" s="75">
        <f>IF(ISBLANK(FIIITT!Z31),"",FIIITT!Z31)</f>
        <v>13</v>
      </c>
      <c r="AE134" s="75">
        <f>IF(ISBLANK(FIIITT!AA31),"",FIIITT!AA31)</f>
        <v>10</v>
      </c>
      <c r="AF134" s="75">
        <f>IF(ISBLANK(FIIITT!AB31),"",FIIITT!AB31)</f>
        <v>10</v>
      </c>
      <c r="AG134" s="75">
        <f>IF(ISBLANK(FIIITT!AC31),"",FIIITT!AC31)</f>
        <v>10</v>
      </c>
      <c r="AH134" s="75">
        <f>IF(ISBLANK(FIIITT!AD31),"",FIIITT!AD31)</f>
        <v>10</v>
      </c>
      <c r="AI134" s="75">
        <f>IF(ISBLANK(FIIITT!AE31),"",FIIITT!AE31)</f>
        <v>8</v>
      </c>
      <c r="AJ134" s="75">
        <f>IF(ISBLANK(FIIITT!AF31),"",FIIITT!AF31)</f>
        <v>8</v>
      </c>
      <c r="AK134" s="75">
        <f>IF(ISBLANK(FIIITT!AG31),"",FIIITT!AG31)</f>
        <v>6</v>
      </c>
      <c r="AL134" s="75">
        <f>IF(ISBLANK(FIIITT!AH31),"",FIIITT!AH31)</f>
        <v>6</v>
      </c>
      <c r="AM134" s="75">
        <f ca="1">IF(ISBLANK(FIIITT!AI31),"",FIIITT!AI31)</f>
        <v>6</v>
      </c>
    </row>
    <row r="135" spans="1:39">
      <c r="A135" s="60" t="str">
        <f t="shared" si="3"/>
        <v>fiiitt_(All)_(All)_iit_24th</v>
      </c>
      <c r="B135" s="52" t="str">
        <f>FIIITT!U$3</f>
        <v>(All)</v>
      </c>
      <c r="C135" s="68" t="str">
        <f>FIIITT!AB$3&amp;FIIITT!AG$3</f>
        <v>(All)</v>
      </c>
      <c r="D135" s="52" t="s">
        <v>129</v>
      </c>
      <c r="E135" s="71" t="s">
        <v>47</v>
      </c>
      <c r="F135" s="62" t="str">
        <f t="shared" si="5"/>
        <v>iit_24th</v>
      </c>
      <c r="G135" s="52"/>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5">
        <f>IF(ISBLANK(FIIITT!AA32),"",FIIITT!AA32)</f>
        <v>14</v>
      </c>
      <c r="AF135" s="75">
        <f>IF(ISBLANK(FIIITT!AB32),"",FIIITT!AB32)</f>
        <v>11</v>
      </c>
      <c r="AG135" s="75">
        <f>IF(ISBLANK(FIIITT!AC32),"",FIIITT!AC32)</f>
        <v>11</v>
      </c>
      <c r="AH135" s="75">
        <f>IF(ISBLANK(FIIITT!AD32),"",FIIITT!AD32)</f>
        <v>11</v>
      </c>
      <c r="AI135" s="75">
        <f>IF(ISBLANK(FIIITT!AE32),"",FIIITT!AE32)</f>
        <v>10</v>
      </c>
      <c r="AJ135" s="75">
        <f>IF(ISBLANK(FIIITT!AF32),"",FIIITT!AF32)</f>
        <v>8</v>
      </c>
      <c r="AK135" s="75">
        <f>IF(ISBLANK(FIIITT!AG32),"",FIIITT!AG32)</f>
        <v>8</v>
      </c>
      <c r="AL135" s="75">
        <f>IF(ISBLANK(FIIITT!AH32),"",FIIITT!AH32)</f>
        <v>8</v>
      </c>
      <c r="AM135" s="75">
        <f ca="1">IF(ISBLANK(FIIITT!AI32),"",FIIITT!AI32)</f>
        <v>8</v>
      </c>
    </row>
    <row r="136" spans="1:39">
      <c r="A136" s="60" t="str">
        <f t="shared" ref="A136:A199" si="6">CONCATENATE(D136,"_",C136,"_",B136,"_",F136)</f>
        <v>fiiitt_(All)_(All)_iit_25th</v>
      </c>
      <c r="B136" s="52" t="str">
        <f>FIIITT!U$3</f>
        <v>(All)</v>
      </c>
      <c r="C136" s="68" t="str">
        <f>FIIITT!AB$3&amp;FIIITT!AG$3</f>
        <v>(All)</v>
      </c>
      <c r="D136" s="52" t="s">
        <v>129</v>
      </c>
      <c r="E136" s="70" t="s">
        <v>48</v>
      </c>
      <c r="F136" s="62" t="str">
        <f t="shared" si="5"/>
        <v>iit_25th</v>
      </c>
      <c r="G136" s="52"/>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5">
        <f>IF(ISBLANK(FIIITT!AB33),"",FIIITT!AB33)</f>
        <v>20</v>
      </c>
      <c r="AG136" s="75">
        <f>IF(ISBLANK(FIIITT!AC33),"",FIIITT!AC33)</f>
        <v>12</v>
      </c>
      <c r="AH136" s="75">
        <f>IF(ISBLANK(FIIITT!AD33),"",FIIITT!AD33)</f>
        <v>12</v>
      </c>
      <c r="AI136" s="75">
        <f>IF(ISBLANK(FIIITT!AE33),"",FIIITT!AE33)</f>
        <v>7</v>
      </c>
      <c r="AJ136" s="75">
        <f>IF(ISBLANK(FIIITT!AF33),"",FIIITT!AF33)</f>
        <v>7</v>
      </c>
      <c r="AK136" s="75">
        <f>IF(ISBLANK(FIIITT!AG33),"",FIIITT!AG33)</f>
        <v>7</v>
      </c>
      <c r="AL136" s="75">
        <f>IF(ISBLANK(FIIITT!AH33),"",FIIITT!AH33)</f>
        <v>7</v>
      </c>
      <c r="AM136" s="75">
        <f ca="1">IF(ISBLANK(FIIITT!AI33),"",FIIITT!AI33)</f>
        <v>7</v>
      </c>
    </row>
    <row r="137" spans="1:39">
      <c r="A137" s="60" t="str">
        <f t="shared" si="6"/>
        <v>fiiitt_(All)_(All)_iit_26th</v>
      </c>
      <c r="B137" s="52" t="str">
        <f>FIIITT!U$3</f>
        <v>(All)</v>
      </c>
      <c r="C137" s="68" t="str">
        <f>FIIITT!AB$3&amp;FIIITT!AG$3</f>
        <v>(All)</v>
      </c>
      <c r="D137" s="52" t="s">
        <v>129</v>
      </c>
      <c r="E137" s="71" t="s">
        <v>49</v>
      </c>
      <c r="F137" s="62" t="str">
        <f t="shared" si="5"/>
        <v>iit_26th</v>
      </c>
      <c r="G137" s="52"/>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5">
        <f>IF(ISBLANK(FIIITT!AC34),"",FIIITT!AC34)</f>
        <v>1</v>
      </c>
      <c r="AH137" s="75">
        <f>IF(ISBLANK(FIIITT!AD34),"",FIIITT!AD34)</f>
        <v>1</v>
      </c>
      <c r="AI137" s="75">
        <f>IF(ISBLANK(FIIITT!AE34),"",FIIITT!AE34)</f>
        <v>1</v>
      </c>
      <c r="AJ137" s="75">
        <f>IF(ISBLANK(FIIITT!AF34),"",FIIITT!AF34)</f>
        <v>1</v>
      </c>
      <c r="AK137" s="75">
        <f>IF(ISBLANK(FIIITT!AG34),"",FIIITT!AG34)</f>
        <v>1</v>
      </c>
      <c r="AL137" s="75">
        <f>IF(ISBLANK(FIIITT!AH34),"",FIIITT!AH34)</f>
        <v>1</v>
      </c>
      <c r="AM137" s="75">
        <f ca="1">IF(ISBLANK(FIIITT!AI34),"",FIIITT!AI34)</f>
        <v>1</v>
      </c>
    </row>
    <row r="138" spans="1:39">
      <c r="A138" s="60" t="str">
        <f t="shared" si="6"/>
        <v>fiiitt_(All)_(All)_iit_27th</v>
      </c>
      <c r="B138" s="52" t="str">
        <f>FIIITT!U$3</f>
        <v>(All)</v>
      </c>
      <c r="C138" s="68" t="str">
        <f>FIIITT!AB$3&amp;FIIITT!AG$3</f>
        <v>(All)</v>
      </c>
      <c r="D138" s="52" t="s">
        <v>129</v>
      </c>
      <c r="E138" s="70" t="s">
        <v>50</v>
      </c>
      <c r="F138" s="62" t="str">
        <f t="shared" si="5"/>
        <v>iit_27th</v>
      </c>
      <c r="G138" s="52"/>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5">
        <f>IF(ISBLANK(FIIITT!AD35),"",FIIITT!AD35)</f>
        <v>5</v>
      </c>
      <c r="AI138" s="75">
        <f>IF(ISBLANK(FIIITT!AE35),"",FIIITT!AE35)</f>
        <v>1</v>
      </c>
      <c r="AJ138" s="75">
        <f>IF(ISBLANK(FIIITT!AF35),"",FIIITT!AF35)</f>
        <v>1</v>
      </c>
      <c r="AK138" s="75">
        <f>IF(ISBLANK(FIIITT!AG35),"",FIIITT!AG35)</f>
        <v>1</v>
      </c>
      <c r="AL138" s="75">
        <f>IF(ISBLANK(FIIITT!AH35),"",FIIITT!AH35)</f>
        <v>1</v>
      </c>
      <c r="AM138" s="75">
        <f ca="1">IF(ISBLANK(FIIITT!AI35),"",FIIITT!AI35)</f>
        <v>1</v>
      </c>
    </row>
    <row r="139" spans="1:39">
      <c r="A139" s="60" t="str">
        <f t="shared" si="6"/>
        <v>fiiitt_(All)_(All)_iit_28th</v>
      </c>
      <c r="B139" s="52" t="str">
        <f>FIIITT!U$3</f>
        <v>(All)</v>
      </c>
      <c r="C139" s="68" t="str">
        <f>FIIITT!AB$3&amp;FIIITT!AG$3</f>
        <v>(All)</v>
      </c>
      <c r="D139" s="52" t="s">
        <v>129</v>
      </c>
      <c r="E139" s="71" t="s">
        <v>51</v>
      </c>
      <c r="F139" s="62" t="str">
        <f t="shared" si="5"/>
        <v>iit_28th</v>
      </c>
      <c r="G139" s="52"/>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5">
        <f>IF(ISBLANK(FIIITT!AE36),"",FIIITT!AE36)</f>
        <v>18</v>
      </c>
      <c r="AJ139" s="75">
        <f>IF(ISBLANK(FIIITT!AF36),"",FIIITT!AF36)</f>
        <v>12</v>
      </c>
      <c r="AK139" s="75">
        <f>IF(ISBLANK(FIIITT!AG36),"",FIIITT!AG36)</f>
        <v>12</v>
      </c>
      <c r="AL139" s="75">
        <f>IF(ISBLANK(FIIITT!AH36),"",FIIITT!AH36)</f>
        <v>12</v>
      </c>
      <c r="AM139" s="75">
        <f ca="1">IF(ISBLANK(FIIITT!AI36),"",FIIITT!AI36)</f>
        <v>12</v>
      </c>
    </row>
    <row r="140" spans="1:39">
      <c r="A140" s="60" t="str">
        <f t="shared" si="6"/>
        <v>fiiitt_(All)_(All)_iit_29th</v>
      </c>
      <c r="B140" s="52" t="str">
        <f>FIIITT!U$3</f>
        <v>(All)</v>
      </c>
      <c r="C140" s="68" t="str">
        <f>FIIITT!AB$3&amp;FIIITT!AG$3</f>
        <v>(All)</v>
      </c>
      <c r="D140" s="52" t="s">
        <v>129</v>
      </c>
      <c r="E140" s="70" t="s">
        <v>52</v>
      </c>
      <c r="F140" s="62" t="str">
        <f t="shared" si="5"/>
        <v>iit_29th</v>
      </c>
      <c r="G140" s="52"/>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5">
        <f>IF(ISBLANK(FIIITT!AF37),"",FIIITT!AF37)</f>
        <v>8</v>
      </c>
      <c r="AK140" s="75">
        <f>IF(ISBLANK(FIIITT!AG37),"",FIIITT!AG37)</f>
        <v>8</v>
      </c>
      <c r="AL140" s="75">
        <f>IF(ISBLANK(FIIITT!AH37),"",FIIITT!AH37)</f>
        <v>8</v>
      </c>
      <c r="AM140" s="75">
        <f ca="1">IF(ISBLANK(FIIITT!AI37),"",FIIITT!AI37)</f>
        <v>8</v>
      </c>
    </row>
    <row r="141" spans="1:39">
      <c r="A141" s="60" t="str">
        <f t="shared" si="6"/>
        <v>fiiitt_(All)_(All)_iit_30th</v>
      </c>
      <c r="B141" s="52" t="str">
        <f>FIIITT!U$3</f>
        <v>(All)</v>
      </c>
      <c r="C141" s="68" t="str">
        <f>FIIITT!AB$3&amp;FIIITT!AG$3</f>
        <v>(All)</v>
      </c>
      <c r="D141" s="52" t="s">
        <v>129</v>
      </c>
      <c r="E141" s="71" t="s">
        <v>53</v>
      </c>
      <c r="F141" s="62" t="str">
        <f t="shared" si="5"/>
        <v>iit_30th</v>
      </c>
      <c r="G141" s="52"/>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5">
        <f>IF(ISBLANK(FIIITT!AG38),"",FIIITT!AG38)</f>
        <v>10</v>
      </c>
      <c r="AL141" s="75">
        <f>IF(ISBLANK(FIIITT!AH38),"",FIIITT!AH38)</f>
        <v>5</v>
      </c>
      <c r="AM141" s="75">
        <f ca="1">IF(ISBLANK(FIIITT!AI38),"",FIIITT!AI38)</f>
        <v>5</v>
      </c>
    </row>
    <row r="142" spans="1:39">
      <c r="A142" s="60" t="str">
        <f t="shared" si="6"/>
        <v>fiiitt_(All)_(All)_iit_31st</v>
      </c>
      <c r="B142" s="52" t="str">
        <f>FIIITT!U$3</f>
        <v>(All)</v>
      </c>
      <c r="C142" s="68" t="str">
        <f>FIIITT!AB$3&amp;FIIITT!AG$3</f>
        <v>(All)</v>
      </c>
      <c r="D142" s="52" t="s">
        <v>129</v>
      </c>
      <c r="E142" s="70" t="s">
        <v>54</v>
      </c>
      <c r="F142" s="62" t="str">
        <f t="shared" si="5"/>
        <v>iit_31st</v>
      </c>
      <c r="G142" s="52"/>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5">
        <f>IF(ISBLANK(FIIITT!AH39),"",FIIITT!AH39)</f>
        <v>0</v>
      </c>
      <c r="AM142" s="75">
        <f ca="1">IF(ISBLANK(FIIITT!AI39),"",FIIITT!AI39)</f>
        <v>0</v>
      </c>
    </row>
    <row r="143" spans="1:39">
      <c r="A143" s="60" t="str">
        <f t="shared" si="6"/>
        <v>fiiitt_(All)_(All)_iit_total</v>
      </c>
      <c r="B143" s="52" t="str">
        <f>FIIITT!U$3</f>
        <v>(All)</v>
      </c>
      <c r="C143" s="52" t="str">
        <f>FIIITT!AB$3&amp;FIIITT!AG$3</f>
        <v>(All)</v>
      </c>
      <c r="D143" s="52" t="s">
        <v>129</v>
      </c>
      <c r="E143" s="52" t="s">
        <v>74</v>
      </c>
      <c r="F143" s="62" t="str">
        <f t="shared" si="5"/>
        <v>iit_total</v>
      </c>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5">
        <f ca="1">IF(ISBLANK(FIIITT!AI40),"",FIIITT!AI40)</f>
        <v>143</v>
      </c>
    </row>
    <row r="144" spans="1:39">
      <c r="A144" s="60" t="str">
        <f t="shared" si="6"/>
        <v>fiiitt_(All)_(All)_ltfu_previous_total</v>
      </c>
      <c r="B144" s="52" t="str">
        <f>FIIITT!U$3</f>
        <v>(All)</v>
      </c>
      <c r="C144" s="52" t="str">
        <f>FIIITT!AB$3&amp;FIIITT!AG$3</f>
        <v>(All)</v>
      </c>
      <c r="D144" s="52" t="s">
        <v>129</v>
      </c>
      <c r="E144" s="52" t="s">
        <v>74</v>
      </c>
      <c r="F144" s="62" t="s">
        <v>130</v>
      </c>
      <c r="G144" s="52">
        <f>IF(ISBLANK(FIIITT!C7),"",FIIITT!C7)</f>
        <v>569</v>
      </c>
      <c r="H144" s="52">
        <f>IF(ISBLANK(FIIITT!D7),"",FIIITT!D7)</f>
        <v>558</v>
      </c>
      <c r="I144" s="52">
        <f>IF(ISBLANK(FIIITT!E7),"",FIIITT!E7)</f>
        <v>558</v>
      </c>
      <c r="J144" s="52">
        <f>IF(ISBLANK(FIIITT!F7),"",FIIITT!F7)</f>
        <v>554</v>
      </c>
      <c r="K144" s="52">
        <f>IF(ISBLANK(FIIITT!G7),"",FIIITT!G7)</f>
        <v>547</v>
      </c>
      <c r="L144" s="52">
        <f>IF(ISBLANK(FIIITT!H7),"",FIIITT!H7)</f>
        <v>539</v>
      </c>
      <c r="M144" s="52">
        <f>IF(ISBLANK(FIIITT!I7),"",FIIITT!I7)</f>
        <v>528</v>
      </c>
      <c r="N144" s="52">
        <f>IF(ISBLANK(FIIITT!J7),"",FIIITT!J7)</f>
        <v>519</v>
      </c>
      <c r="O144" s="52">
        <f>IF(ISBLANK(FIIITT!K7),"",FIIITT!K7)</f>
        <v>512</v>
      </c>
      <c r="P144" s="52">
        <f>IF(ISBLANK(FIIITT!L7),"",FIIITT!L7)</f>
        <v>502</v>
      </c>
      <c r="Q144" s="52">
        <f>IF(ISBLANK(FIIITT!M7),"",FIIITT!M7)</f>
        <v>500</v>
      </c>
      <c r="R144" s="52">
        <f>IF(ISBLANK(FIIITT!N7),"",FIIITT!N7)</f>
        <v>498</v>
      </c>
      <c r="S144" s="52">
        <f>IF(ISBLANK(FIIITT!O7),"",FIIITT!O7)</f>
        <v>498</v>
      </c>
      <c r="T144" s="52">
        <f>IF(ISBLANK(FIIITT!P7),"",FIIITT!P7)</f>
        <v>493</v>
      </c>
      <c r="U144" s="52">
        <f>IF(ISBLANK(FIIITT!Q7),"",FIIITT!Q7)</f>
        <v>487</v>
      </c>
      <c r="V144" s="52">
        <f>IF(ISBLANK(FIIITT!R7),"",FIIITT!R7)</f>
        <v>477</v>
      </c>
      <c r="W144" s="52">
        <f>IF(ISBLANK(FIIITT!S7),"",FIIITT!S7)</f>
        <v>473</v>
      </c>
      <c r="X144" s="52">
        <f>IF(ISBLANK(FIIITT!T7),"",FIIITT!T7)</f>
        <v>472</v>
      </c>
      <c r="Y144" s="52">
        <f>IF(ISBLANK(FIIITT!U7),"",FIIITT!U7)</f>
        <v>472</v>
      </c>
      <c r="Z144" s="52">
        <f>IF(ISBLANK(FIIITT!V7),"",FIIITT!V7)</f>
        <v>464</v>
      </c>
      <c r="AA144" s="52">
        <f>IF(ISBLANK(FIIITT!W7),"",FIIITT!W7)</f>
        <v>448</v>
      </c>
      <c r="AB144" s="52">
        <f>IF(ISBLANK(FIIITT!X7),"",FIIITT!X7)</f>
        <v>443</v>
      </c>
      <c r="AC144" s="52">
        <f>IF(ISBLANK(FIIITT!Y7),"",FIIITT!Y7)</f>
        <v>437</v>
      </c>
      <c r="AD144" s="52">
        <f>IF(ISBLANK(FIIITT!Z7),"",FIIITT!Z7)</f>
        <v>432</v>
      </c>
      <c r="AE144" s="52">
        <f>IF(ISBLANK(FIIITT!AA7),"",FIIITT!AA7)</f>
        <v>431</v>
      </c>
      <c r="AF144" s="52">
        <f>IF(ISBLANK(FIIITT!AB7),"",FIIITT!AB7)</f>
        <v>431</v>
      </c>
      <c r="AG144" s="52">
        <f>IF(ISBLANK(FIIITT!AC7),"",FIIITT!AC7)</f>
        <v>431</v>
      </c>
      <c r="AH144" s="52">
        <f>IF(ISBLANK(FIIITT!AD7),"",FIIITT!AD7)</f>
        <v>431</v>
      </c>
      <c r="AI144" s="52">
        <f>IF(ISBLANK(FIIITT!AE7),"",FIIITT!AE7)</f>
        <v>413</v>
      </c>
      <c r="AJ144" s="52">
        <f>IF(ISBLANK(FIIITT!AF7),"",FIIITT!AF7)</f>
        <v>395</v>
      </c>
      <c r="AK144" s="52">
        <f>IF(ISBLANK(FIIITT!AG7),"",FIIITT!AG7)</f>
        <v>384</v>
      </c>
      <c r="AL144" s="52">
        <f>IF(ISBLANK(FIIITT!AH7),"",FIIITT!AH7)</f>
        <v>384</v>
      </c>
      <c r="AM144" s="52" t="str">
        <f>IF(ISBLANK(FIIITT!AI7),"",FIIITT!AI7)</f>
        <v/>
      </c>
    </row>
    <row r="145" spans="1:39">
      <c r="A145" s="60" t="str">
        <f t="shared" si="6"/>
        <v>fiiitt_(All)_(All)_ltfu_btc_total</v>
      </c>
      <c r="B145" s="52" t="str">
        <f>FIIITT!U$3</f>
        <v>(All)</v>
      </c>
      <c r="C145" s="52" t="str">
        <f>FIIITT!AB$3&amp;FIIITT!AG$3</f>
        <v>(All)</v>
      </c>
      <c r="D145" s="52" t="s">
        <v>129</v>
      </c>
      <c r="E145" s="52" t="s">
        <v>74</v>
      </c>
      <c r="F145" s="62" t="s">
        <v>131</v>
      </c>
      <c r="G145" s="52" t="str">
        <f>IF(ISBLANK(FIIITT!C8),"",FIIITT!C8)</f>
        <v/>
      </c>
      <c r="H145" s="52">
        <f>IF(ISBLANK(FIIITT!D8),"",FIIITT!D8)</f>
        <v>11</v>
      </c>
      <c r="I145" s="52">
        <f>IF(ISBLANK(FIIITT!E8),"",FIIITT!E8)</f>
        <v>0</v>
      </c>
      <c r="J145" s="52">
        <f>IF(ISBLANK(FIIITT!F8),"",FIIITT!F8)</f>
        <v>4</v>
      </c>
      <c r="K145" s="52">
        <f>IF(ISBLANK(FIIITT!G8),"",FIIITT!G8)</f>
        <v>7</v>
      </c>
      <c r="L145" s="52">
        <f>IF(ISBLANK(FIIITT!H8),"",FIIITT!H8)</f>
        <v>8</v>
      </c>
      <c r="M145" s="52">
        <f>IF(ISBLANK(FIIITT!I8),"",FIIITT!I8)</f>
        <v>11</v>
      </c>
      <c r="N145" s="52">
        <f>IF(ISBLANK(FIIITT!J8),"",FIIITT!J8)</f>
        <v>9</v>
      </c>
      <c r="O145" s="52">
        <f>IF(ISBLANK(FIIITT!K8),"",FIIITT!K8)</f>
        <v>7</v>
      </c>
      <c r="P145" s="52">
        <f>IF(ISBLANK(FIIITT!L8),"",FIIITT!L8)</f>
        <v>10</v>
      </c>
      <c r="Q145" s="52">
        <f>IF(ISBLANK(FIIITT!M8),"",FIIITT!M8)</f>
        <v>2</v>
      </c>
      <c r="R145" s="52">
        <f>IF(ISBLANK(FIIITT!N8),"",FIIITT!N8)</f>
        <v>2</v>
      </c>
      <c r="S145" s="52">
        <f>IF(ISBLANK(FIIITT!O8),"",FIIITT!O8)</f>
        <v>0</v>
      </c>
      <c r="T145" s="52">
        <f>IF(ISBLANK(FIIITT!P8),"",FIIITT!P8)</f>
        <v>5</v>
      </c>
      <c r="U145" s="52">
        <f>IF(ISBLANK(FIIITT!Q8),"",FIIITT!Q8)</f>
        <v>6</v>
      </c>
      <c r="V145" s="52">
        <f>IF(ISBLANK(FIIITT!R8),"",FIIITT!R8)</f>
        <v>10</v>
      </c>
      <c r="W145" s="52">
        <f>IF(ISBLANK(FIIITT!S8),"",FIIITT!S8)</f>
        <v>4</v>
      </c>
      <c r="X145" s="52">
        <f>IF(ISBLANK(FIIITT!T8),"",FIIITT!T8)</f>
        <v>1</v>
      </c>
      <c r="Y145" s="52">
        <f>IF(ISBLANK(FIIITT!U8),"",FIIITT!U8)</f>
        <v>0</v>
      </c>
      <c r="Z145" s="52">
        <f>IF(ISBLANK(FIIITT!V8),"",FIIITT!V8)</f>
        <v>8</v>
      </c>
      <c r="AA145" s="52">
        <f>IF(ISBLANK(FIIITT!W8),"",FIIITT!W8)</f>
        <v>16</v>
      </c>
      <c r="AB145" s="52">
        <f>IF(ISBLANK(FIIITT!X8),"",FIIITT!X8)</f>
        <v>5</v>
      </c>
      <c r="AC145" s="52">
        <f>IF(ISBLANK(FIIITT!Y8),"",FIIITT!Y8)</f>
        <v>6</v>
      </c>
      <c r="AD145" s="52">
        <f>IF(ISBLANK(FIIITT!Z8),"",FIIITT!Z8)</f>
        <v>5</v>
      </c>
      <c r="AE145" s="52">
        <f>IF(ISBLANK(FIIITT!AA8),"",FIIITT!AA8)</f>
        <v>1</v>
      </c>
      <c r="AF145" s="52">
        <f>IF(ISBLANK(FIIITT!AB8),"",FIIITT!AB8)</f>
        <v>0</v>
      </c>
      <c r="AG145" s="52">
        <f>IF(ISBLANK(FIIITT!AC8),"",FIIITT!AC8)</f>
        <v>0</v>
      </c>
      <c r="AH145" s="52">
        <f>IF(ISBLANK(FIIITT!AD8),"",FIIITT!AD8)</f>
        <v>0</v>
      </c>
      <c r="AI145" s="52">
        <f>IF(ISBLANK(FIIITT!AE8),"",FIIITT!AE8)</f>
        <v>18</v>
      </c>
      <c r="AJ145" s="52">
        <f>IF(ISBLANK(FIIITT!AF8),"",FIIITT!AF8)</f>
        <v>18</v>
      </c>
      <c r="AK145" s="52">
        <f>IF(ISBLANK(FIIITT!AG8),"",FIIITT!AG8)</f>
        <v>11</v>
      </c>
      <c r="AL145" s="52">
        <f>IF(ISBLANK(FIIITT!AH8),"",FIIITT!AH8)</f>
        <v>0</v>
      </c>
      <c r="AM145" s="52" t="str">
        <f>IF(ISBLANK(FIIITT!AI8),"",FIIITT!AI8)</f>
        <v/>
      </c>
    </row>
    <row r="146" spans="1:39">
      <c r="A146" s="78" t="str">
        <f t="shared" si="6"/>
        <v>fiiitt_(All)_(All)_to_ltfu_previous_to_total</v>
      </c>
      <c r="B146" s="79" t="str">
        <f>FIIITT!U$3</f>
        <v>(All)</v>
      </c>
      <c r="C146" s="79" t="str">
        <f>FIIITT!AB$3&amp;FIIITT!AG$3</f>
        <v>(All)</v>
      </c>
      <c r="D146" s="79" t="s">
        <v>129</v>
      </c>
      <c r="E146" s="79" t="s">
        <v>74</v>
      </c>
      <c r="F146" s="78" t="s">
        <v>132</v>
      </c>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f>IF(ISBLANK(FIIITT!AJ7),"",FIIITT!AJ7)</f>
        <v>47</v>
      </c>
    </row>
    <row r="147" spans="1:39">
      <c r="A147" s="60" t="str">
        <f t="shared" si="6"/>
        <v>fiiitt_(All)_(All)_to_ltfu_btc_to_total</v>
      </c>
      <c r="B147" s="52" t="str">
        <f>FIIITT!U$3</f>
        <v>(All)</v>
      </c>
      <c r="C147" s="52" t="str">
        <f>FIIITT!AB$3&amp;FIIITT!AG$3</f>
        <v>(All)</v>
      </c>
      <c r="D147" s="52" t="s">
        <v>129</v>
      </c>
      <c r="E147" s="52" t="s">
        <v>74</v>
      </c>
      <c r="F147" s="62" t="s">
        <v>133</v>
      </c>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4">
        <f>IF(ISBLANK(FIIITT!AJ8),"",FIIITT!AJ8)</f>
        <v>0</v>
      </c>
    </row>
    <row r="148" spans="1:39">
      <c r="A148" s="76" t="str">
        <f t="shared" si="6"/>
        <v>fiiitt_(All)_(All)_to_fiiit_1st</v>
      </c>
      <c r="B148" s="77" t="str">
        <f>FIIITT!U$3</f>
        <v>(All)</v>
      </c>
      <c r="C148" s="77" t="str">
        <f>FIIITT!AB$3&amp;FIIITT!AG$3</f>
        <v>(All)</v>
      </c>
      <c r="D148" s="77" t="s">
        <v>129</v>
      </c>
      <c r="E148" s="77" t="s">
        <v>25</v>
      </c>
      <c r="F148" s="76" t="str">
        <f>CONCATENATE("to_fiiit_",E148)</f>
        <v>to_fiiit_1st</v>
      </c>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f>IF(ISBLANK(FIIITT!AJ9),"",FIIITT!AJ9)</f>
        <v>1</v>
      </c>
    </row>
    <row r="149" spans="1:39">
      <c r="A149" s="60" t="str">
        <f t="shared" si="6"/>
        <v>fiiitt_(All)_(All)_to_fiiit_2nd</v>
      </c>
      <c r="B149" s="52" t="str">
        <f>FIIITT!U$3</f>
        <v>(All)</v>
      </c>
      <c r="C149" s="52" t="str">
        <f>FIIITT!AB$3&amp;FIIITT!AG$3</f>
        <v>(All)</v>
      </c>
      <c r="D149" s="52" t="s">
        <v>129</v>
      </c>
      <c r="E149" s="52" t="s">
        <v>26</v>
      </c>
      <c r="F149" s="76" t="str">
        <f t="shared" ref="F149:F179" si="7">CONCATENATE("to_fiiit_",E149)</f>
        <v>to_fiiit_2nd</v>
      </c>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4">
        <f>IF(ISBLANK(FIIITT!AJ10),"",FIIITT!AJ10)</f>
        <v>0</v>
      </c>
    </row>
    <row r="150" spans="1:39">
      <c r="A150" s="60" t="str">
        <f t="shared" si="6"/>
        <v>fiiitt_(All)_(All)_to_fiiit_3rd</v>
      </c>
      <c r="B150" s="52" t="str">
        <f>FIIITT!U$3</f>
        <v>(All)</v>
      </c>
      <c r="C150" s="52" t="str">
        <f>FIIITT!AB$3&amp;FIIITT!AG$3</f>
        <v>(All)</v>
      </c>
      <c r="D150" s="52" t="s">
        <v>129</v>
      </c>
      <c r="E150" s="52" t="s">
        <v>27</v>
      </c>
      <c r="F150" s="76" t="str">
        <f t="shared" si="7"/>
        <v>to_fiiit_3rd</v>
      </c>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4">
        <f>IF(ISBLANK(FIIITT!AJ11),"",FIIITT!AJ11)</f>
        <v>1</v>
      </c>
    </row>
    <row r="151" spans="1:39">
      <c r="A151" s="60" t="str">
        <f t="shared" si="6"/>
        <v>fiiitt_(All)_(All)_to_fiiit_4th</v>
      </c>
      <c r="B151" s="52" t="str">
        <f>FIIITT!U$3</f>
        <v>(All)</v>
      </c>
      <c r="C151" s="52" t="str">
        <f>FIIITT!AB$3&amp;FIIITT!AG$3</f>
        <v>(All)</v>
      </c>
      <c r="D151" s="52" t="s">
        <v>129</v>
      </c>
      <c r="E151" s="52" t="s">
        <v>28</v>
      </c>
      <c r="F151" s="76" t="str">
        <f t="shared" si="7"/>
        <v>to_fiiit_4th</v>
      </c>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4">
        <f>IF(ISBLANK(FIIITT!AJ12),"",FIIITT!AJ12)</f>
        <v>0</v>
      </c>
    </row>
    <row r="152" spans="1:39">
      <c r="A152" s="60" t="str">
        <f t="shared" si="6"/>
        <v>fiiitt_(All)_(All)_to_fiiit_5th</v>
      </c>
      <c r="B152" s="52" t="str">
        <f>FIIITT!U$3</f>
        <v>(All)</v>
      </c>
      <c r="C152" s="52" t="str">
        <f>FIIITT!AB$3&amp;FIIITT!AG$3</f>
        <v>(All)</v>
      </c>
      <c r="D152" s="52" t="s">
        <v>129</v>
      </c>
      <c r="E152" s="52" t="s">
        <v>29</v>
      </c>
      <c r="F152" s="76" t="str">
        <f t="shared" si="7"/>
        <v>to_fiiit_5th</v>
      </c>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4">
        <f>IF(ISBLANK(FIIITT!AJ13),"",FIIITT!AJ13)</f>
        <v>0</v>
      </c>
    </row>
    <row r="153" spans="1:39">
      <c r="A153" s="60" t="str">
        <f t="shared" si="6"/>
        <v>fiiitt_(All)_(All)_to_fiiit_6th</v>
      </c>
      <c r="B153" s="52" t="str">
        <f>FIIITT!U$3</f>
        <v>(All)</v>
      </c>
      <c r="C153" s="52" t="str">
        <f>FIIITT!AB$3&amp;FIIITT!AG$3</f>
        <v>(All)</v>
      </c>
      <c r="D153" s="52" t="s">
        <v>129</v>
      </c>
      <c r="E153" s="54" t="s">
        <v>30</v>
      </c>
      <c r="F153" s="76" t="str">
        <f t="shared" si="7"/>
        <v>to_fiiit_6th</v>
      </c>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4">
        <f>IF(ISBLANK(FIIITT!AJ14),"",FIIITT!AJ14)</f>
        <v>1</v>
      </c>
    </row>
    <row r="154" spans="1:39">
      <c r="A154" s="60" t="str">
        <f t="shared" si="6"/>
        <v>fiiitt_(All)_(All)_to_fiiit_7th</v>
      </c>
      <c r="B154" s="52" t="str">
        <f>FIIITT!U$3</f>
        <v>(All)</v>
      </c>
      <c r="C154" s="52" t="str">
        <f>FIIITT!AB$3&amp;FIIITT!AG$3</f>
        <v>(All)</v>
      </c>
      <c r="D154" s="52" t="s">
        <v>129</v>
      </c>
      <c r="E154" s="52" t="s">
        <v>31</v>
      </c>
      <c r="F154" s="76" t="str">
        <f t="shared" si="7"/>
        <v>to_fiiit_7th</v>
      </c>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4">
        <f>IF(ISBLANK(FIIITT!AJ15),"",FIIITT!AJ15)</f>
        <v>0</v>
      </c>
    </row>
    <row r="155" spans="1:39">
      <c r="A155" s="60" t="str">
        <f t="shared" si="6"/>
        <v>fiiitt_(All)_(All)_to_fiiit_8th</v>
      </c>
      <c r="B155" s="52" t="str">
        <f>FIIITT!U$3</f>
        <v>(All)</v>
      </c>
      <c r="C155" s="52" t="str">
        <f>FIIITT!AB$3&amp;FIIITT!AG$3</f>
        <v>(All)</v>
      </c>
      <c r="D155" s="52" t="s">
        <v>129</v>
      </c>
      <c r="E155" s="54" t="s">
        <v>32</v>
      </c>
      <c r="F155" s="76" t="str">
        <f t="shared" si="7"/>
        <v>to_fiiit_8th</v>
      </c>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4">
        <f>IF(ISBLANK(FIIITT!AJ16),"",FIIITT!AJ16)</f>
        <v>0</v>
      </c>
    </row>
    <row r="156" spans="1:39">
      <c r="A156" s="60" t="str">
        <f t="shared" si="6"/>
        <v>fiiitt_(All)_(All)_to_fiiit_9th</v>
      </c>
      <c r="B156" s="52" t="str">
        <f>FIIITT!U$3</f>
        <v>(All)</v>
      </c>
      <c r="C156" s="52" t="str">
        <f>FIIITT!AB$3&amp;FIIITT!AG$3</f>
        <v>(All)</v>
      </c>
      <c r="D156" s="52" t="s">
        <v>129</v>
      </c>
      <c r="E156" s="52" t="s">
        <v>33</v>
      </c>
      <c r="F156" s="76" t="str">
        <f t="shared" si="7"/>
        <v>to_fiiit_9th</v>
      </c>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4">
        <f>IF(ISBLANK(FIIITT!AJ17),"",FIIITT!AJ17)</f>
        <v>0</v>
      </c>
    </row>
    <row r="157" spans="1:39">
      <c r="A157" s="60" t="str">
        <f t="shared" si="6"/>
        <v>fiiitt_(All)_(All)_to_fiiit_10th</v>
      </c>
      <c r="B157" s="52" t="str">
        <f>FIIITT!U$3</f>
        <v>(All)</v>
      </c>
      <c r="C157" s="52" t="str">
        <f>FIIITT!AB$3&amp;FIIITT!AG$3</f>
        <v>(All)</v>
      </c>
      <c r="D157" s="52" t="s">
        <v>129</v>
      </c>
      <c r="E157" s="54" t="s">
        <v>34</v>
      </c>
      <c r="F157" s="76" t="str">
        <f t="shared" si="7"/>
        <v>to_fiiit_10th</v>
      </c>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4">
        <f>IF(ISBLANK(FIIITT!AJ18),"",FIIITT!AJ18)</f>
        <v>1</v>
      </c>
    </row>
    <row r="158" spans="1:39">
      <c r="A158" s="60" t="str">
        <f t="shared" si="6"/>
        <v>fiiitt_(All)_(All)_to_fiiit_11th</v>
      </c>
      <c r="B158" s="52" t="str">
        <f>FIIITT!U$3</f>
        <v>(All)</v>
      </c>
      <c r="C158" s="52" t="str">
        <f>FIIITT!AB$3&amp;FIIITT!AG$3</f>
        <v>(All)</v>
      </c>
      <c r="D158" s="52" t="s">
        <v>129</v>
      </c>
      <c r="E158" s="52" t="s">
        <v>35</v>
      </c>
      <c r="F158" s="76" t="str">
        <f t="shared" si="7"/>
        <v>to_fiiit_11th</v>
      </c>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4">
        <f>IF(ISBLANK(FIIITT!AJ19),"",FIIITT!AJ19)</f>
        <v>0</v>
      </c>
    </row>
    <row r="159" spans="1:39">
      <c r="A159" s="60" t="str">
        <f t="shared" si="6"/>
        <v>fiiitt_(All)_(All)_to_fiiit_12th</v>
      </c>
      <c r="B159" s="52" t="str">
        <f>FIIITT!U$3</f>
        <v>(All)</v>
      </c>
      <c r="C159" s="52" t="str">
        <f>FIIITT!AB$3&amp;FIIITT!AG$3</f>
        <v>(All)</v>
      </c>
      <c r="D159" s="52" t="s">
        <v>129</v>
      </c>
      <c r="E159" s="54" t="s">
        <v>68</v>
      </c>
      <c r="F159" s="76" t="str">
        <f t="shared" si="7"/>
        <v>to_fiiit_12th</v>
      </c>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4">
        <f>IF(ISBLANK(FIIITT!AJ20),"",FIIITT!AJ20)</f>
        <v>1</v>
      </c>
    </row>
    <row r="160" spans="1:39">
      <c r="A160" s="60" t="str">
        <f t="shared" si="6"/>
        <v>fiiitt_(All)_(All)_to_fiiit_13th</v>
      </c>
      <c r="B160" s="52" t="str">
        <f>FIIITT!U$3</f>
        <v>(All)</v>
      </c>
      <c r="C160" s="52" t="str">
        <f>FIIITT!AB$3&amp;FIIITT!AG$3</f>
        <v>(All)</v>
      </c>
      <c r="D160" s="52" t="s">
        <v>129</v>
      </c>
      <c r="E160" s="52" t="s">
        <v>36</v>
      </c>
      <c r="F160" s="76" t="str">
        <f t="shared" si="7"/>
        <v>to_fiiit_13th</v>
      </c>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4">
        <f>IF(ISBLANK(FIIITT!AJ21),"",FIIITT!AJ21)</f>
        <v>0</v>
      </c>
    </row>
    <row r="161" spans="1:39">
      <c r="A161" s="60" t="str">
        <f t="shared" si="6"/>
        <v>fiiitt_(All)_(All)_to_fiiit_14th</v>
      </c>
      <c r="B161" s="52" t="str">
        <f>FIIITT!U$3</f>
        <v>(All)</v>
      </c>
      <c r="C161" s="52" t="str">
        <f>FIIITT!AB$3&amp;FIIITT!AG$3</f>
        <v>(All)</v>
      </c>
      <c r="D161" s="52" t="s">
        <v>129</v>
      </c>
      <c r="E161" s="54" t="s">
        <v>37</v>
      </c>
      <c r="F161" s="76" t="str">
        <f t="shared" si="7"/>
        <v>to_fiiit_14th</v>
      </c>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4">
        <f>IF(ISBLANK(FIIITT!AJ22),"",FIIITT!AJ22)</f>
        <v>2</v>
      </c>
    </row>
    <row r="162" spans="1:39">
      <c r="A162" s="60" t="str">
        <f t="shared" si="6"/>
        <v>fiiitt_(All)_(All)_to_fiiit_15th</v>
      </c>
      <c r="B162" s="52" t="str">
        <f>FIIITT!U$3</f>
        <v>(All)</v>
      </c>
      <c r="C162" s="52" t="str">
        <f>FIIITT!AB$3&amp;FIIITT!AG$3</f>
        <v>(All)</v>
      </c>
      <c r="D162" s="52" t="s">
        <v>129</v>
      </c>
      <c r="E162" s="52" t="s">
        <v>38</v>
      </c>
      <c r="F162" s="76" t="str">
        <f t="shared" si="7"/>
        <v>to_fiiit_15th</v>
      </c>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4">
        <f>IF(ISBLANK(FIIITT!AJ23),"",FIIITT!AJ23)</f>
        <v>0</v>
      </c>
    </row>
    <row r="163" spans="1:39">
      <c r="A163" s="60" t="str">
        <f t="shared" si="6"/>
        <v>fiiitt_(All)_(All)_to_fiiit_16th</v>
      </c>
      <c r="B163" s="52" t="str">
        <f>FIIITT!U$3</f>
        <v>(All)</v>
      </c>
      <c r="C163" s="52" t="str">
        <f>FIIITT!AB$3&amp;FIIITT!AG$3</f>
        <v>(All)</v>
      </c>
      <c r="D163" s="52" t="s">
        <v>129</v>
      </c>
      <c r="E163" s="54" t="s">
        <v>39</v>
      </c>
      <c r="F163" s="76" t="str">
        <f t="shared" si="7"/>
        <v>to_fiiit_16th</v>
      </c>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4">
        <f>IF(ISBLANK(FIIITT!AJ24),"",FIIITT!AJ24)</f>
        <v>0</v>
      </c>
    </row>
    <row r="164" spans="1:39">
      <c r="A164" s="60" t="str">
        <f t="shared" si="6"/>
        <v>fiiitt_(All)_(All)_to_fiiit_17th</v>
      </c>
      <c r="B164" s="52" t="str">
        <f>FIIITT!U$3</f>
        <v>(All)</v>
      </c>
      <c r="C164" s="52" t="str">
        <f>FIIITT!AB$3&amp;FIIITT!AG$3</f>
        <v>(All)</v>
      </c>
      <c r="D164" s="52" t="s">
        <v>129</v>
      </c>
      <c r="E164" s="52" t="s">
        <v>40</v>
      </c>
      <c r="F164" s="76" t="str">
        <f t="shared" si="7"/>
        <v>to_fiiit_17th</v>
      </c>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4">
        <f>IF(ISBLANK(FIIITT!AJ25),"",FIIITT!AJ25)</f>
        <v>1</v>
      </c>
    </row>
    <row r="165" spans="1:39">
      <c r="A165" s="60" t="str">
        <f t="shared" si="6"/>
        <v>fiiitt_(All)_(All)_to_fiiit_18th</v>
      </c>
      <c r="B165" s="52" t="str">
        <f>FIIITT!U$3</f>
        <v>(All)</v>
      </c>
      <c r="C165" s="52" t="str">
        <f>FIIITT!AB$3&amp;FIIITT!AG$3</f>
        <v>(All)</v>
      </c>
      <c r="D165" s="52" t="s">
        <v>129</v>
      </c>
      <c r="E165" s="54" t="s">
        <v>41</v>
      </c>
      <c r="F165" s="76" t="str">
        <f t="shared" si="7"/>
        <v>to_fiiit_18th</v>
      </c>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4">
        <f>IF(ISBLANK(FIIITT!AJ26),"",FIIITT!AJ26)</f>
        <v>0</v>
      </c>
    </row>
    <row r="166" spans="1:39">
      <c r="A166" s="60" t="str">
        <f t="shared" si="6"/>
        <v>fiiitt_(All)_(All)_to_fiiit_19th</v>
      </c>
      <c r="B166" s="52" t="str">
        <f>FIIITT!U$3</f>
        <v>(All)</v>
      </c>
      <c r="C166" s="52" t="str">
        <f>FIIITT!AB$3&amp;FIIITT!AG$3</f>
        <v>(All)</v>
      </c>
      <c r="D166" s="52" t="s">
        <v>129</v>
      </c>
      <c r="E166" s="52" t="s">
        <v>42</v>
      </c>
      <c r="F166" s="76" t="str">
        <f t="shared" si="7"/>
        <v>to_fiiit_19th</v>
      </c>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4">
        <f>IF(ISBLANK(FIIITT!AJ27),"",FIIITT!AJ27)</f>
        <v>0</v>
      </c>
    </row>
    <row r="167" spans="1:39">
      <c r="A167" s="60" t="str">
        <f t="shared" si="6"/>
        <v>fiiitt_(All)_(All)_to_fiiit_20th</v>
      </c>
      <c r="B167" s="52" t="str">
        <f>FIIITT!U$3</f>
        <v>(All)</v>
      </c>
      <c r="C167" s="52" t="str">
        <f>FIIITT!AB$3&amp;FIIITT!AG$3</f>
        <v>(All)</v>
      </c>
      <c r="D167" s="52" t="s">
        <v>129</v>
      </c>
      <c r="E167" s="54" t="s">
        <v>43</v>
      </c>
      <c r="F167" s="76" t="str">
        <f t="shared" si="7"/>
        <v>to_fiiit_20th</v>
      </c>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4">
        <f>IF(ISBLANK(FIIITT!AJ28),"",FIIITT!AJ28)</f>
        <v>0</v>
      </c>
    </row>
    <row r="168" spans="1:39">
      <c r="A168" s="60" t="str">
        <f t="shared" si="6"/>
        <v>fiiitt_(All)_(All)_to_fiiit_21st</v>
      </c>
      <c r="B168" s="52" t="str">
        <f>FIIITT!U$3</f>
        <v>(All)</v>
      </c>
      <c r="C168" s="52" t="str">
        <f>FIIITT!AB$3&amp;FIIITT!AG$3</f>
        <v>(All)</v>
      </c>
      <c r="D168" s="52" t="s">
        <v>129</v>
      </c>
      <c r="E168" s="52" t="s">
        <v>44</v>
      </c>
      <c r="F168" s="76" t="str">
        <f t="shared" si="7"/>
        <v>to_fiiit_21st</v>
      </c>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4">
        <f>IF(ISBLANK(FIIITT!AJ29),"",FIIITT!AJ29)</f>
        <v>0</v>
      </c>
    </row>
    <row r="169" spans="1:39">
      <c r="A169" s="60" t="str">
        <f t="shared" si="6"/>
        <v>fiiitt_(All)_(All)_to_fiiit_22nd</v>
      </c>
      <c r="B169" s="52" t="str">
        <f>FIIITT!U$3</f>
        <v>(All)</v>
      </c>
      <c r="C169" s="52" t="str">
        <f>FIIITT!AB$3&amp;FIIITT!AG$3</f>
        <v>(All)</v>
      </c>
      <c r="D169" s="52" t="s">
        <v>129</v>
      </c>
      <c r="E169" s="54" t="s">
        <v>45</v>
      </c>
      <c r="F169" s="76" t="str">
        <f t="shared" si="7"/>
        <v>to_fiiit_22nd</v>
      </c>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4">
        <f>IF(ISBLANK(FIIITT!AJ30),"",FIIITT!AJ30)</f>
        <v>0</v>
      </c>
    </row>
    <row r="170" spans="1:39">
      <c r="A170" s="60" t="str">
        <f t="shared" si="6"/>
        <v>fiiitt_(All)_(All)_to_fiiit_23rd</v>
      </c>
      <c r="B170" s="52" t="str">
        <f>FIIITT!U$3</f>
        <v>(All)</v>
      </c>
      <c r="C170" s="52" t="str">
        <f>FIIITT!AB$3&amp;FIIITT!AG$3</f>
        <v>(All)</v>
      </c>
      <c r="D170" s="52" t="s">
        <v>129</v>
      </c>
      <c r="E170" s="52" t="s">
        <v>46</v>
      </c>
      <c r="F170" s="76" t="str">
        <f t="shared" si="7"/>
        <v>to_fiiit_23rd</v>
      </c>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4">
        <f>IF(ISBLANK(FIIITT!AJ31),"",FIIITT!AJ31)</f>
        <v>0</v>
      </c>
    </row>
    <row r="171" spans="1:39">
      <c r="A171" s="60" t="str">
        <f t="shared" si="6"/>
        <v>fiiitt_(All)_(All)_to_fiiit_24th</v>
      </c>
      <c r="B171" s="52" t="str">
        <f>FIIITT!U$3</f>
        <v>(All)</v>
      </c>
      <c r="C171" s="52" t="str">
        <f>FIIITT!AB$3&amp;FIIITT!AG$3</f>
        <v>(All)</v>
      </c>
      <c r="D171" s="52" t="s">
        <v>129</v>
      </c>
      <c r="E171" s="54" t="s">
        <v>47</v>
      </c>
      <c r="F171" s="76" t="str">
        <f t="shared" si="7"/>
        <v>to_fiiit_24th</v>
      </c>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4">
        <f>IF(ISBLANK(FIIITT!AJ32),"",FIIITT!AJ32)</f>
        <v>0</v>
      </c>
    </row>
    <row r="172" spans="1:39">
      <c r="A172" s="60" t="str">
        <f t="shared" si="6"/>
        <v>fiiitt_(All)_(All)_to_fiiit_25th</v>
      </c>
      <c r="B172" s="52" t="str">
        <f>FIIITT!U$3</f>
        <v>(All)</v>
      </c>
      <c r="C172" s="52" t="str">
        <f>FIIITT!AB$3&amp;FIIITT!AG$3</f>
        <v>(All)</v>
      </c>
      <c r="D172" s="52" t="s">
        <v>129</v>
      </c>
      <c r="E172" s="52" t="s">
        <v>48</v>
      </c>
      <c r="F172" s="76" t="str">
        <f t="shared" si="7"/>
        <v>to_fiiit_25th</v>
      </c>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4">
        <f>IF(ISBLANK(FIIITT!AJ33),"",FIIITT!AJ33)</f>
        <v>0</v>
      </c>
    </row>
    <row r="173" spans="1:39">
      <c r="A173" s="60" t="str">
        <f t="shared" si="6"/>
        <v>fiiitt_(All)_(All)_to_fiiit_26th</v>
      </c>
      <c r="B173" s="52" t="str">
        <f>FIIITT!U$3</f>
        <v>(All)</v>
      </c>
      <c r="C173" s="52" t="str">
        <f>FIIITT!AB$3&amp;FIIITT!AG$3</f>
        <v>(All)</v>
      </c>
      <c r="D173" s="52" t="s">
        <v>129</v>
      </c>
      <c r="E173" s="54" t="s">
        <v>49</v>
      </c>
      <c r="F173" s="76" t="str">
        <f t="shared" si="7"/>
        <v>to_fiiit_26th</v>
      </c>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4">
        <f>IF(ISBLANK(FIIITT!AJ34),"",FIIITT!AJ34)</f>
        <v>0</v>
      </c>
    </row>
    <row r="174" spans="1:39">
      <c r="A174" s="60" t="str">
        <f t="shared" si="6"/>
        <v>fiiitt_(All)_(All)_to_fiiit_27th</v>
      </c>
      <c r="B174" s="52" t="str">
        <f>FIIITT!U$3</f>
        <v>(All)</v>
      </c>
      <c r="C174" s="52" t="str">
        <f>FIIITT!AB$3&amp;FIIITT!AG$3</f>
        <v>(All)</v>
      </c>
      <c r="D174" s="52" t="s">
        <v>129</v>
      </c>
      <c r="E174" s="52" t="s">
        <v>50</v>
      </c>
      <c r="F174" s="76" t="str">
        <f t="shared" si="7"/>
        <v>to_fiiit_27th</v>
      </c>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4">
        <f>IF(ISBLANK(FIIITT!AJ35),"",FIIITT!AJ35)</f>
        <v>0</v>
      </c>
    </row>
    <row r="175" spans="1:39">
      <c r="A175" s="60" t="str">
        <f t="shared" si="6"/>
        <v>fiiitt_(All)_(All)_to_fiiit_28th</v>
      </c>
      <c r="B175" s="52" t="str">
        <f>FIIITT!U$3</f>
        <v>(All)</v>
      </c>
      <c r="C175" s="52" t="str">
        <f>FIIITT!AB$3&amp;FIIITT!AG$3</f>
        <v>(All)</v>
      </c>
      <c r="D175" s="52" t="s">
        <v>129</v>
      </c>
      <c r="E175" s="54" t="s">
        <v>51</v>
      </c>
      <c r="F175" s="76" t="str">
        <f t="shared" si="7"/>
        <v>to_fiiit_28th</v>
      </c>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4">
        <f>IF(ISBLANK(FIIITT!AJ36),"",FIIITT!AJ36)</f>
        <v>0</v>
      </c>
    </row>
    <row r="176" spans="1:39">
      <c r="A176" s="60" t="str">
        <f t="shared" si="6"/>
        <v>fiiitt_(All)_(All)_to_fiiit_29th</v>
      </c>
      <c r="B176" s="52" t="str">
        <f>FIIITT!U$3</f>
        <v>(All)</v>
      </c>
      <c r="C176" s="52" t="str">
        <f>FIIITT!AB$3&amp;FIIITT!AG$3</f>
        <v>(All)</v>
      </c>
      <c r="D176" s="52" t="s">
        <v>129</v>
      </c>
      <c r="E176" s="52" t="s">
        <v>52</v>
      </c>
      <c r="F176" s="76" t="str">
        <f t="shared" si="7"/>
        <v>to_fiiit_29th</v>
      </c>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4">
        <f>IF(ISBLANK(FIIITT!AJ37),"",FIIITT!AJ37)</f>
        <v>1</v>
      </c>
    </row>
    <row r="177" spans="1:39">
      <c r="A177" s="60" t="str">
        <f t="shared" si="6"/>
        <v>fiiitt_(All)_(All)_to_fiiit_30th</v>
      </c>
      <c r="B177" s="52" t="str">
        <f>FIIITT!U$3</f>
        <v>(All)</v>
      </c>
      <c r="C177" s="52" t="str">
        <f>FIIITT!AB$3&amp;FIIITT!AG$3</f>
        <v>(All)</v>
      </c>
      <c r="D177" s="52" t="s">
        <v>129</v>
      </c>
      <c r="E177" s="54" t="s">
        <v>53</v>
      </c>
      <c r="F177" s="76" t="str">
        <f t="shared" si="7"/>
        <v>to_fiiit_30th</v>
      </c>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4">
        <f>IF(ISBLANK(FIIITT!AJ38),"",FIIITT!AJ38)</f>
        <v>0</v>
      </c>
    </row>
    <row r="178" spans="1:39">
      <c r="A178" s="60" t="str">
        <f t="shared" si="6"/>
        <v>fiiitt_(All)_(All)_to_fiiit_31st</v>
      </c>
      <c r="B178" s="52" t="str">
        <f>FIIITT!U$3</f>
        <v>(All)</v>
      </c>
      <c r="C178" s="52" t="str">
        <f>FIIITT!AB$3&amp;FIIITT!AG$3</f>
        <v>(All)</v>
      </c>
      <c r="D178" s="52" t="s">
        <v>129</v>
      </c>
      <c r="E178" s="52" t="s">
        <v>54</v>
      </c>
      <c r="F178" s="76" t="str">
        <f t="shared" si="7"/>
        <v>to_fiiit_31st</v>
      </c>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4">
        <f>IF(ISBLANK(FIIITT!AJ39),"",FIIITT!AJ39)</f>
        <v>0</v>
      </c>
    </row>
    <row r="179" spans="1:39">
      <c r="A179" s="60" t="str">
        <f t="shared" si="6"/>
        <v>fiiitt_(All)_(All)_to_fiiit_total</v>
      </c>
      <c r="B179" s="52" t="str">
        <f>FIIITT!U$3</f>
        <v>(All)</v>
      </c>
      <c r="C179" s="52" t="str">
        <f>FIIITT!AB$3&amp;FIIITT!AG$3</f>
        <v>(All)</v>
      </c>
      <c r="D179" s="52" t="s">
        <v>129</v>
      </c>
      <c r="E179" s="52" t="s">
        <v>74</v>
      </c>
      <c r="F179" s="76" t="str">
        <f t="shared" si="7"/>
        <v>to_fiiit_total</v>
      </c>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4">
        <f>IF(ISBLANK(FIIITT!AJ40),"",FIIITT!AJ40)</f>
        <v>9</v>
      </c>
    </row>
    <row r="180" spans="1:39">
      <c r="A180" s="60" t="str">
        <f t="shared" si="6"/>
        <v>fiiitt_(All)_(All)_died_ltfu_previous_to_total</v>
      </c>
      <c r="B180" s="52" t="str">
        <f>FIIITT!U$3</f>
        <v>(All)</v>
      </c>
      <c r="C180" s="52" t="str">
        <f>FIIITT!AB$3&amp;FIIITT!AG$3</f>
        <v>(All)</v>
      </c>
      <c r="D180" s="52" t="s">
        <v>129</v>
      </c>
      <c r="E180" s="79" t="s">
        <v>74</v>
      </c>
      <c r="F180" s="78" t="s">
        <v>134</v>
      </c>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79">
        <f>IF(ISBLANK(FIIITT!AK7),"",FIIITT!AK7)</f>
        <v>8</v>
      </c>
    </row>
    <row r="181" spans="1:39">
      <c r="A181" s="60" t="str">
        <f t="shared" si="6"/>
        <v>fiiitt_(All)_(All)_died_ltfu_btc_to_total</v>
      </c>
      <c r="B181" s="52" t="str">
        <f>FIIITT!U$3</f>
        <v>(All)</v>
      </c>
      <c r="C181" s="52" t="str">
        <f>FIIITT!AB$3&amp;FIIITT!AG$3</f>
        <v>(All)</v>
      </c>
      <c r="D181" s="52" t="s">
        <v>129</v>
      </c>
      <c r="E181" s="52" t="s">
        <v>74</v>
      </c>
      <c r="F181" s="62" t="s">
        <v>135</v>
      </c>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80">
        <f>IF(ISBLANK(FIIITT!AK8),"",FIIITT!AK8)</f>
        <v>0</v>
      </c>
    </row>
    <row r="182" spans="1:39">
      <c r="A182" s="60" t="str">
        <f t="shared" si="6"/>
        <v>fiiitt_(All)_(All)_died_fiiit_1st</v>
      </c>
      <c r="B182" s="52" t="str">
        <f>FIIITT!U$3</f>
        <v>(All)</v>
      </c>
      <c r="C182" s="52" t="str">
        <f>FIIITT!AB$3&amp;FIIITT!AG$3</f>
        <v>(All)</v>
      </c>
      <c r="D182" s="52" t="s">
        <v>129</v>
      </c>
      <c r="E182" s="77" t="s">
        <v>25</v>
      </c>
      <c r="F182" s="76" t="str">
        <f>CONCATENATE("died_fiiit_",E182)</f>
        <v>died_fiiit_1st</v>
      </c>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80">
        <f>IF(ISBLANK(FIIITT!AK9),"",FIIITT!AK9)</f>
        <v>0</v>
      </c>
    </row>
    <row r="183" spans="1:39">
      <c r="A183" s="60" t="str">
        <f t="shared" si="6"/>
        <v>fiiitt_(All)_(All)_died_fiiit_2nd</v>
      </c>
      <c r="B183" s="52" t="str">
        <f>FIIITT!U$3</f>
        <v>(All)</v>
      </c>
      <c r="C183" s="52" t="str">
        <f>FIIITT!AB$3&amp;FIIITT!AG$3</f>
        <v>(All)</v>
      </c>
      <c r="D183" s="52" t="s">
        <v>129</v>
      </c>
      <c r="E183" s="52" t="s">
        <v>26</v>
      </c>
      <c r="F183" s="76" t="str">
        <f t="shared" ref="F183:F213" si="8">CONCATENATE("died_fiiit_",E183)</f>
        <v>died_fiiit_2nd</v>
      </c>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80">
        <f>IF(ISBLANK(FIIITT!AK10),"",FIIITT!AK10)</f>
        <v>0</v>
      </c>
    </row>
    <row r="184" spans="1:39">
      <c r="A184" s="60" t="str">
        <f t="shared" si="6"/>
        <v>fiiitt_(All)_(All)_died_fiiit_3rd</v>
      </c>
      <c r="B184" s="52" t="str">
        <f>FIIITT!U$3</f>
        <v>(All)</v>
      </c>
      <c r="C184" s="52" t="str">
        <f>FIIITT!AB$3&amp;FIIITT!AG$3</f>
        <v>(All)</v>
      </c>
      <c r="D184" s="52" t="s">
        <v>129</v>
      </c>
      <c r="E184" s="52" t="s">
        <v>27</v>
      </c>
      <c r="F184" s="76" t="str">
        <f t="shared" si="8"/>
        <v>died_fiiit_3rd</v>
      </c>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80">
        <f>IF(ISBLANK(FIIITT!AK11),"",FIIITT!AK11)</f>
        <v>0</v>
      </c>
    </row>
    <row r="185" spans="1:39">
      <c r="A185" s="60" t="str">
        <f t="shared" si="6"/>
        <v>fiiitt_(All)_(All)_died_fiiit_4th</v>
      </c>
      <c r="B185" s="52" t="str">
        <f>FIIITT!U$3</f>
        <v>(All)</v>
      </c>
      <c r="C185" s="52" t="str">
        <f>FIIITT!AB$3&amp;FIIITT!AG$3</f>
        <v>(All)</v>
      </c>
      <c r="D185" s="52" t="s">
        <v>129</v>
      </c>
      <c r="E185" s="52" t="s">
        <v>28</v>
      </c>
      <c r="F185" s="76" t="str">
        <f t="shared" si="8"/>
        <v>died_fiiit_4th</v>
      </c>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80">
        <f>IF(ISBLANK(FIIITT!AK12),"",FIIITT!AK12)</f>
        <v>0</v>
      </c>
    </row>
    <row r="186" spans="1:39">
      <c r="A186" s="60" t="str">
        <f t="shared" si="6"/>
        <v>fiiitt_(All)_(All)_died_fiiit_5th</v>
      </c>
      <c r="B186" s="52" t="str">
        <f>FIIITT!U$3</f>
        <v>(All)</v>
      </c>
      <c r="C186" s="52" t="str">
        <f>FIIITT!AB$3&amp;FIIITT!AG$3</f>
        <v>(All)</v>
      </c>
      <c r="D186" s="52" t="s">
        <v>129</v>
      </c>
      <c r="E186" s="52" t="s">
        <v>29</v>
      </c>
      <c r="F186" s="76" t="str">
        <f t="shared" si="8"/>
        <v>died_fiiit_5th</v>
      </c>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80">
        <f>IF(ISBLANK(FIIITT!AK13),"",FIIITT!AK13)</f>
        <v>0</v>
      </c>
    </row>
    <row r="187" spans="1:39">
      <c r="A187" s="60" t="str">
        <f t="shared" si="6"/>
        <v>fiiitt_(All)_(All)_died_fiiit_6th</v>
      </c>
      <c r="B187" s="52" t="str">
        <f>FIIITT!U$3</f>
        <v>(All)</v>
      </c>
      <c r="C187" s="52" t="str">
        <f>FIIITT!AB$3&amp;FIIITT!AG$3</f>
        <v>(All)</v>
      </c>
      <c r="D187" s="52" t="s">
        <v>129</v>
      </c>
      <c r="E187" s="54" t="s">
        <v>30</v>
      </c>
      <c r="F187" s="76" t="str">
        <f t="shared" si="8"/>
        <v>died_fiiit_6th</v>
      </c>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80">
        <f>IF(ISBLANK(FIIITT!AK14),"",FIIITT!AK14)</f>
        <v>0</v>
      </c>
    </row>
    <row r="188" spans="1:39">
      <c r="A188" s="60" t="str">
        <f t="shared" si="6"/>
        <v>fiiitt_(All)_(All)_died_fiiit_7th</v>
      </c>
      <c r="B188" s="52" t="str">
        <f>FIIITT!U$3</f>
        <v>(All)</v>
      </c>
      <c r="C188" s="52" t="str">
        <f>FIIITT!AB$3&amp;FIIITT!AG$3</f>
        <v>(All)</v>
      </c>
      <c r="D188" s="52" t="s">
        <v>129</v>
      </c>
      <c r="E188" s="52" t="s">
        <v>31</v>
      </c>
      <c r="F188" s="76" t="str">
        <f t="shared" si="8"/>
        <v>died_fiiit_7th</v>
      </c>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80">
        <f>IF(ISBLANK(FIIITT!AK15),"",FIIITT!AK15)</f>
        <v>0</v>
      </c>
    </row>
    <row r="189" spans="1:39">
      <c r="A189" s="60" t="str">
        <f t="shared" si="6"/>
        <v>fiiitt_(All)_(All)_died_fiiit_8th</v>
      </c>
      <c r="B189" s="52" t="str">
        <f>FIIITT!U$3</f>
        <v>(All)</v>
      </c>
      <c r="C189" s="52" t="str">
        <f>FIIITT!AB$3&amp;FIIITT!AG$3</f>
        <v>(All)</v>
      </c>
      <c r="D189" s="52" t="s">
        <v>129</v>
      </c>
      <c r="E189" s="54" t="s">
        <v>32</v>
      </c>
      <c r="F189" s="76" t="str">
        <f t="shared" si="8"/>
        <v>died_fiiit_8th</v>
      </c>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80">
        <f>IF(ISBLANK(FIIITT!AK16),"",FIIITT!AK16)</f>
        <v>0</v>
      </c>
    </row>
    <row r="190" spans="1:39">
      <c r="A190" s="60" t="str">
        <f t="shared" si="6"/>
        <v>fiiitt_(All)_(All)_died_fiiit_9th</v>
      </c>
      <c r="B190" s="52" t="str">
        <f>FIIITT!U$3</f>
        <v>(All)</v>
      </c>
      <c r="C190" s="52" t="str">
        <f>FIIITT!AB$3&amp;FIIITT!AG$3</f>
        <v>(All)</v>
      </c>
      <c r="D190" s="52" t="s">
        <v>129</v>
      </c>
      <c r="E190" s="52" t="s">
        <v>33</v>
      </c>
      <c r="F190" s="76" t="str">
        <f t="shared" si="8"/>
        <v>died_fiiit_9th</v>
      </c>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80">
        <f>IF(ISBLANK(FIIITT!AK17),"",FIIITT!AK17)</f>
        <v>0</v>
      </c>
    </row>
    <row r="191" spans="1:39">
      <c r="A191" s="60" t="str">
        <f t="shared" si="6"/>
        <v>fiiitt_(All)_(All)_died_fiiit_10th</v>
      </c>
      <c r="B191" s="52" t="str">
        <f>FIIITT!U$3</f>
        <v>(All)</v>
      </c>
      <c r="C191" s="52" t="str">
        <f>FIIITT!AB$3&amp;FIIITT!AG$3</f>
        <v>(All)</v>
      </c>
      <c r="D191" s="52" t="s">
        <v>129</v>
      </c>
      <c r="E191" s="54" t="s">
        <v>34</v>
      </c>
      <c r="F191" s="76" t="str">
        <f t="shared" si="8"/>
        <v>died_fiiit_10th</v>
      </c>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80">
        <f>IF(ISBLANK(FIIITT!AK18),"",FIIITT!AK18)</f>
        <v>1</v>
      </c>
    </row>
    <row r="192" spans="1:39">
      <c r="A192" s="60" t="str">
        <f t="shared" si="6"/>
        <v>fiiitt_(All)_(All)_died_fiiit_11th</v>
      </c>
      <c r="B192" s="52" t="str">
        <f>FIIITT!U$3</f>
        <v>(All)</v>
      </c>
      <c r="C192" s="52" t="str">
        <f>FIIITT!AB$3&amp;FIIITT!AG$3</f>
        <v>(All)</v>
      </c>
      <c r="D192" s="52" t="s">
        <v>129</v>
      </c>
      <c r="E192" s="52" t="s">
        <v>35</v>
      </c>
      <c r="F192" s="76" t="str">
        <f t="shared" si="8"/>
        <v>died_fiiit_11th</v>
      </c>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80">
        <f>IF(ISBLANK(FIIITT!AK19),"",FIIITT!AK19)</f>
        <v>0</v>
      </c>
    </row>
    <row r="193" spans="1:39">
      <c r="A193" s="60" t="str">
        <f t="shared" si="6"/>
        <v>fiiitt_(All)_(All)_died_fiiit_12th</v>
      </c>
      <c r="B193" s="52" t="str">
        <f>FIIITT!U$3</f>
        <v>(All)</v>
      </c>
      <c r="C193" s="52" t="str">
        <f>FIIITT!AB$3&amp;FIIITT!AG$3</f>
        <v>(All)</v>
      </c>
      <c r="D193" s="52" t="s">
        <v>129</v>
      </c>
      <c r="E193" s="54" t="s">
        <v>68</v>
      </c>
      <c r="F193" s="76" t="str">
        <f t="shared" si="8"/>
        <v>died_fiiit_12th</v>
      </c>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80">
        <f>IF(ISBLANK(FIIITT!AK20),"",FIIITT!AK20)</f>
        <v>0</v>
      </c>
    </row>
    <row r="194" spans="1:39">
      <c r="A194" s="60" t="str">
        <f t="shared" si="6"/>
        <v>fiiitt_(All)_(All)_died_fiiit_13th</v>
      </c>
      <c r="B194" s="52" t="str">
        <f>FIIITT!U$3</f>
        <v>(All)</v>
      </c>
      <c r="C194" s="52" t="str">
        <f>FIIITT!AB$3&amp;FIIITT!AG$3</f>
        <v>(All)</v>
      </c>
      <c r="D194" s="52" t="s">
        <v>129</v>
      </c>
      <c r="E194" s="52" t="s">
        <v>36</v>
      </c>
      <c r="F194" s="76" t="str">
        <f t="shared" si="8"/>
        <v>died_fiiit_13th</v>
      </c>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80">
        <f>IF(ISBLANK(FIIITT!AK21),"",FIIITT!AK21)</f>
        <v>1</v>
      </c>
    </row>
    <row r="195" spans="1:39">
      <c r="A195" s="60" t="str">
        <f t="shared" si="6"/>
        <v>fiiitt_(All)_(All)_died_fiiit_14th</v>
      </c>
      <c r="B195" s="52" t="str">
        <f>FIIITT!U$3</f>
        <v>(All)</v>
      </c>
      <c r="C195" s="52" t="str">
        <f>FIIITT!AB$3&amp;FIIITT!AG$3</f>
        <v>(All)</v>
      </c>
      <c r="D195" s="52" t="s">
        <v>129</v>
      </c>
      <c r="E195" s="54" t="s">
        <v>37</v>
      </c>
      <c r="F195" s="76" t="str">
        <f t="shared" si="8"/>
        <v>died_fiiit_14th</v>
      </c>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80">
        <f>IF(ISBLANK(FIIITT!AK22),"",FIIITT!AK22)</f>
        <v>0</v>
      </c>
    </row>
    <row r="196" spans="1:39">
      <c r="A196" s="60" t="str">
        <f t="shared" si="6"/>
        <v>fiiitt_(All)_(All)_died_fiiit_15th</v>
      </c>
      <c r="B196" s="52" t="str">
        <f>FIIITT!U$3</f>
        <v>(All)</v>
      </c>
      <c r="C196" s="52" t="str">
        <f>FIIITT!AB$3&amp;FIIITT!AG$3</f>
        <v>(All)</v>
      </c>
      <c r="D196" s="52" t="s">
        <v>129</v>
      </c>
      <c r="E196" s="52" t="s">
        <v>38</v>
      </c>
      <c r="F196" s="76" t="str">
        <f t="shared" si="8"/>
        <v>died_fiiit_15th</v>
      </c>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80">
        <f>IF(ISBLANK(FIIITT!AK23),"",FIIITT!AK23)</f>
        <v>0</v>
      </c>
    </row>
    <row r="197" spans="1:39">
      <c r="A197" s="60" t="str">
        <f t="shared" si="6"/>
        <v>fiiitt_(All)_(All)_died_fiiit_16th</v>
      </c>
      <c r="B197" s="52" t="str">
        <f>FIIITT!U$3</f>
        <v>(All)</v>
      </c>
      <c r="C197" s="52" t="str">
        <f>FIIITT!AB$3&amp;FIIITT!AG$3</f>
        <v>(All)</v>
      </c>
      <c r="D197" s="52" t="s">
        <v>129</v>
      </c>
      <c r="E197" s="54" t="s">
        <v>39</v>
      </c>
      <c r="F197" s="76" t="str">
        <f t="shared" si="8"/>
        <v>died_fiiit_16th</v>
      </c>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80">
        <f>IF(ISBLANK(FIIITT!AK24),"",FIIITT!AK24)</f>
        <v>0</v>
      </c>
    </row>
    <row r="198" spans="1:39">
      <c r="A198" s="60" t="str">
        <f t="shared" si="6"/>
        <v>fiiitt_(All)_(All)_died_fiiit_17th</v>
      </c>
      <c r="B198" s="52" t="str">
        <f>FIIITT!U$3</f>
        <v>(All)</v>
      </c>
      <c r="C198" s="52" t="str">
        <f>FIIITT!AB$3&amp;FIIITT!AG$3</f>
        <v>(All)</v>
      </c>
      <c r="D198" s="52" t="s">
        <v>129</v>
      </c>
      <c r="E198" s="52" t="s">
        <v>40</v>
      </c>
      <c r="F198" s="76" t="str">
        <f t="shared" si="8"/>
        <v>died_fiiit_17th</v>
      </c>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80">
        <f>IF(ISBLANK(FIIITT!AK25),"",FIIITT!AK25)</f>
        <v>0</v>
      </c>
    </row>
    <row r="199" spans="1:39">
      <c r="A199" s="60" t="str">
        <f t="shared" si="6"/>
        <v>fiiitt_(All)_(All)_died_fiiit_18th</v>
      </c>
      <c r="B199" s="52" t="str">
        <f>FIIITT!U$3</f>
        <v>(All)</v>
      </c>
      <c r="C199" s="52" t="str">
        <f>FIIITT!AB$3&amp;FIIITT!AG$3</f>
        <v>(All)</v>
      </c>
      <c r="D199" s="52" t="s">
        <v>129</v>
      </c>
      <c r="E199" s="54" t="s">
        <v>41</v>
      </c>
      <c r="F199" s="76" t="str">
        <f t="shared" si="8"/>
        <v>died_fiiit_18th</v>
      </c>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80">
        <f>IF(ISBLANK(FIIITT!AK26),"",FIIITT!AK26)</f>
        <v>1</v>
      </c>
    </row>
    <row r="200" spans="1:39">
      <c r="A200" s="60" t="str">
        <f t="shared" ref="A200:A217" si="9">CONCATENATE(D200,"_",C200,"_",B200,"_",F200)</f>
        <v>fiiitt_(All)_(All)_died_fiiit_19th</v>
      </c>
      <c r="B200" s="52" t="str">
        <f>FIIITT!U$3</f>
        <v>(All)</v>
      </c>
      <c r="C200" s="52" t="str">
        <f>FIIITT!AB$3&amp;FIIITT!AG$3</f>
        <v>(All)</v>
      </c>
      <c r="D200" s="52" t="s">
        <v>129</v>
      </c>
      <c r="E200" s="52" t="s">
        <v>42</v>
      </c>
      <c r="F200" s="76" t="str">
        <f t="shared" si="8"/>
        <v>died_fiiit_19th</v>
      </c>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80">
        <f>IF(ISBLANK(FIIITT!AK27),"",FIIITT!AK27)</f>
        <v>0</v>
      </c>
    </row>
    <row r="201" spans="1:39">
      <c r="A201" s="60" t="str">
        <f t="shared" si="9"/>
        <v>fiiitt_(All)_(All)_died_fiiit_20th</v>
      </c>
      <c r="B201" s="52" t="str">
        <f>FIIITT!U$3</f>
        <v>(All)</v>
      </c>
      <c r="C201" s="52" t="str">
        <f>FIIITT!AB$3&amp;FIIITT!AG$3</f>
        <v>(All)</v>
      </c>
      <c r="D201" s="52" t="s">
        <v>129</v>
      </c>
      <c r="E201" s="54" t="s">
        <v>43</v>
      </c>
      <c r="F201" s="76" t="str">
        <f t="shared" si="8"/>
        <v>died_fiiit_20th</v>
      </c>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80">
        <f>IF(ISBLANK(FIIITT!AK28),"",FIIITT!AK28)</f>
        <v>0</v>
      </c>
    </row>
    <row r="202" spans="1:39">
      <c r="A202" s="60" t="str">
        <f t="shared" si="9"/>
        <v>fiiitt_(All)_(All)_died_fiiit_21st</v>
      </c>
      <c r="B202" s="52" t="str">
        <f>FIIITT!U$3</f>
        <v>(All)</v>
      </c>
      <c r="C202" s="52" t="str">
        <f>FIIITT!AB$3&amp;FIIITT!AG$3</f>
        <v>(All)</v>
      </c>
      <c r="D202" s="52" t="s">
        <v>129</v>
      </c>
      <c r="E202" s="52" t="s">
        <v>44</v>
      </c>
      <c r="F202" s="76" t="str">
        <f t="shared" si="8"/>
        <v>died_fiiit_21st</v>
      </c>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80">
        <f>IF(ISBLANK(FIIITT!AK29),"",FIIITT!AK29)</f>
        <v>0</v>
      </c>
    </row>
    <row r="203" spans="1:39">
      <c r="A203" s="60" t="str">
        <f t="shared" si="9"/>
        <v>fiiitt_(All)_(All)_died_fiiit_22nd</v>
      </c>
      <c r="B203" s="52" t="str">
        <f>FIIITT!U$3</f>
        <v>(All)</v>
      </c>
      <c r="C203" s="52" t="str">
        <f>FIIITT!AB$3&amp;FIIITT!AG$3</f>
        <v>(All)</v>
      </c>
      <c r="D203" s="52" t="s">
        <v>129</v>
      </c>
      <c r="E203" s="54" t="s">
        <v>45</v>
      </c>
      <c r="F203" s="76" t="str">
        <f t="shared" si="8"/>
        <v>died_fiiit_22nd</v>
      </c>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80">
        <f>IF(ISBLANK(FIIITT!AK30),"",FIIITT!AK30)</f>
        <v>1</v>
      </c>
    </row>
    <row r="204" spans="1:39">
      <c r="A204" s="60" t="str">
        <f t="shared" si="9"/>
        <v>fiiitt_(All)_(All)_died_fiiit_23rd</v>
      </c>
      <c r="B204" s="52" t="str">
        <f>FIIITT!U$3</f>
        <v>(All)</v>
      </c>
      <c r="C204" s="52" t="str">
        <f>FIIITT!AB$3&amp;FIIITT!AG$3</f>
        <v>(All)</v>
      </c>
      <c r="D204" s="52" t="s">
        <v>129</v>
      </c>
      <c r="E204" s="52" t="s">
        <v>46</v>
      </c>
      <c r="F204" s="76" t="str">
        <f t="shared" si="8"/>
        <v>died_fiiit_23rd</v>
      </c>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80">
        <f>IF(ISBLANK(FIIITT!AK31),"",FIIITT!AK31)</f>
        <v>0</v>
      </c>
    </row>
    <row r="205" spans="1:39">
      <c r="A205" s="60" t="str">
        <f t="shared" si="9"/>
        <v>fiiitt_(All)_(All)_died_fiiit_24th</v>
      </c>
      <c r="B205" s="52" t="str">
        <f>FIIITT!U$3</f>
        <v>(All)</v>
      </c>
      <c r="C205" s="52" t="str">
        <f>FIIITT!AB$3&amp;FIIITT!AG$3</f>
        <v>(All)</v>
      </c>
      <c r="D205" s="52" t="s">
        <v>129</v>
      </c>
      <c r="E205" s="54" t="s">
        <v>47</v>
      </c>
      <c r="F205" s="76" t="str">
        <f t="shared" si="8"/>
        <v>died_fiiit_24th</v>
      </c>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80">
        <f>IF(ISBLANK(FIIITT!AK32),"",FIIITT!AK32)</f>
        <v>0</v>
      </c>
    </row>
    <row r="206" spans="1:39">
      <c r="A206" s="60" t="str">
        <f t="shared" si="9"/>
        <v>fiiitt_(All)_(All)_died_fiiit_25th</v>
      </c>
      <c r="B206" s="52" t="str">
        <f>FIIITT!U$3</f>
        <v>(All)</v>
      </c>
      <c r="C206" s="52" t="str">
        <f>FIIITT!AB$3&amp;FIIITT!AG$3</f>
        <v>(All)</v>
      </c>
      <c r="D206" s="52" t="s">
        <v>129</v>
      </c>
      <c r="E206" s="52" t="s">
        <v>48</v>
      </c>
      <c r="F206" s="76" t="str">
        <f t="shared" si="8"/>
        <v>died_fiiit_25th</v>
      </c>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80">
        <f>IF(ISBLANK(FIIITT!AK33),"",FIIITT!AK33)</f>
        <v>0</v>
      </c>
    </row>
    <row r="207" spans="1:39">
      <c r="A207" s="60" t="str">
        <f t="shared" si="9"/>
        <v>fiiitt_(All)_(All)_died_fiiit_26th</v>
      </c>
      <c r="B207" s="52" t="str">
        <f>FIIITT!U$3</f>
        <v>(All)</v>
      </c>
      <c r="C207" s="52" t="str">
        <f>FIIITT!AB$3&amp;FIIITT!AG$3</f>
        <v>(All)</v>
      </c>
      <c r="D207" s="52" t="s">
        <v>129</v>
      </c>
      <c r="E207" s="54" t="s">
        <v>49</v>
      </c>
      <c r="F207" s="76" t="str">
        <f t="shared" si="8"/>
        <v>died_fiiit_26th</v>
      </c>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80">
        <f>IF(ISBLANK(FIIITT!AK34),"",FIIITT!AK34)</f>
        <v>0</v>
      </c>
    </row>
    <row r="208" spans="1:39">
      <c r="A208" s="60" t="str">
        <f t="shared" si="9"/>
        <v>fiiitt_(All)_(All)_died_fiiit_27th</v>
      </c>
      <c r="B208" s="52" t="str">
        <f>FIIITT!U$3</f>
        <v>(All)</v>
      </c>
      <c r="C208" s="52" t="str">
        <f>FIIITT!AB$3&amp;FIIITT!AG$3</f>
        <v>(All)</v>
      </c>
      <c r="D208" s="52" t="s">
        <v>129</v>
      </c>
      <c r="E208" s="52" t="s">
        <v>50</v>
      </c>
      <c r="F208" s="76" t="str">
        <f t="shared" si="8"/>
        <v>died_fiiit_27th</v>
      </c>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80">
        <f>IF(ISBLANK(FIIITT!AK35),"",FIIITT!AK35)</f>
        <v>0</v>
      </c>
    </row>
    <row r="209" spans="1:39">
      <c r="A209" s="60" t="str">
        <f t="shared" si="9"/>
        <v>fiiitt_(All)_(All)_died_fiiit_28th</v>
      </c>
      <c r="B209" s="52" t="str">
        <f>FIIITT!U$3</f>
        <v>(All)</v>
      </c>
      <c r="C209" s="52" t="str">
        <f>FIIITT!AB$3&amp;FIIITT!AG$3</f>
        <v>(All)</v>
      </c>
      <c r="D209" s="52" t="s">
        <v>129</v>
      </c>
      <c r="E209" s="54" t="s">
        <v>51</v>
      </c>
      <c r="F209" s="76" t="str">
        <f t="shared" si="8"/>
        <v>died_fiiit_28th</v>
      </c>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80">
        <f>IF(ISBLANK(FIIITT!AK36),"",FIIITT!AK36)</f>
        <v>0</v>
      </c>
    </row>
    <row r="210" spans="1:39">
      <c r="A210" s="60" t="str">
        <f t="shared" si="9"/>
        <v>fiiitt_(All)_(All)_died_fiiit_29th</v>
      </c>
      <c r="B210" s="52" t="str">
        <f>FIIITT!U$3</f>
        <v>(All)</v>
      </c>
      <c r="C210" s="52" t="str">
        <f>FIIITT!AB$3&amp;FIIITT!AG$3</f>
        <v>(All)</v>
      </c>
      <c r="D210" s="52" t="s">
        <v>129</v>
      </c>
      <c r="E210" s="52" t="s">
        <v>52</v>
      </c>
      <c r="F210" s="76" t="str">
        <f t="shared" si="8"/>
        <v>died_fiiit_29th</v>
      </c>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80">
        <f>IF(ISBLANK(FIIITT!AK37),"",FIIITT!AK37)</f>
        <v>0</v>
      </c>
    </row>
    <row r="211" spans="1:39">
      <c r="A211" s="60" t="str">
        <f t="shared" si="9"/>
        <v>fiiitt_(All)_(All)_died_fiiit_30th</v>
      </c>
      <c r="B211" s="52" t="str">
        <f>FIIITT!U$3</f>
        <v>(All)</v>
      </c>
      <c r="C211" s="52" t="str">
        <f>FIIITT!AB$3&amp;FIIITT!AG$3</f>
        <v>(All)</v>
      </c>
      <c r="D211" s="52" t="s">
        <v>129</v>
      </c>
      <c r="E211" s="54" t="s">
        <v>53</v>
      </c>
      <c r="F211" s="76" t="str">
        <f t="shared" si="8"/>
        <v>died_fiiit_30th</v>
      </c>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80">
        <f>IF(ISBLANK(FIIITT!AK38),"",FIIITT!AK38)</f>
        <v>0</v>
      </c>
    </row>
    <row r="212" spans="1:39">
      <c r="A212" s="60" t="str">
        <f t="shared" si="9"/>
        <v>fiiitt_(All)_(All)_died_fiiit_31st</v>
      </c>
      <c r="B212" s="52" t="str">
        <f>FIIITT!U$3</f>
        <v>(All)</v>
      </c>
      <c r="C212" s="52" t="str">
        <f>FIIITT!AB$3&amp;FIIITT!AG$3</f>
        <v>(All)</v>
      </c>
      <c r="D212" s="52" t="s">
        <v>129</v>
      </c>
      <c r="E212" s="52" t="s">
        <v>54</v>
      </c>
      <c r="F212" s="76" t="str">
        <f t="shared" si="8"/>
        <v>died_fiiit_31st</v>
      </c>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80" t="e">
        <f>IF(ISBLANK(FIIITT!AK39),"",FIIITT!AK39)</f>
        <v>#REF!</v>
      </c>
    </row>
    <row r="213" spans="1:39">
      <c r="A213" s="60" t="str">
        <f t="shared" si="9"/>
        <v>fiiitt_(All)_(All)_died_fiiit_total</v>
      </c>
      <c r="B213" s="52" t="str">
        <f>FIIITT!U$3</f>
        <v>(All)</v>
      </c>
      <c r="C213" s="52" t="str">
        <f>FIIITT!AB$3&amp;FIIITT!AG$3</f>
        <v>(All)</v>
      </c>
      <c r="D213" s="52" t="s">
        <v>129</v>
      </c>
      <c r="E213" s="52" t="s">
        <v>74</v>
      </c>
      <c r="F213" s="76" t="str">
        <f t="shared" si="8"/>
        <v>died_fiiit_total</v>
      </c>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80" t="e">
        <f>IF(ISBLANK(FIIITT!AK40),"",FIIITT!AK40)</f>
        <v>#REF!</v>
      </c>
    </row>
    <row r="214" spans="1:39">
      <c r="A214" s="60" t="str">
        <f t="shared" si="9"/>
        <v>fiiitt_(All)_(All)_to_fiiit_sum_total</v>
      </c>
      <c r="B214" s="52" t="str">
        <f>FIIITT!U$3</f>
        <v>(All)</v>
      </c>
      <c r="C214" s="52" t="str">
        <f>FIIITT!AB$3&amp;FIIITT!AG$3</f>
        <v>(All)</v>
      </c>
      <c r="D214" s="52" t="s">
        <v>129</v>
      </c>
      <c r="E214" s="52" t="s">
        <v>74</v>
      </c>
      <c r="F214" s="63" t="str">
        <f>CONCATENATE("to_fiiit_sum_",E214)</f>
        <v>to_fiiit_sum_total</v>
      </c>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f>IF(ISBLANK(FIIITT!J43),"",FIIITT!J43)</f>
        <v>9</v>
      </c>
    </row>
    <row r="215" spans="1:39">
      <c r="A215" s="60" t="str">
        <f t="shared" si="9"/>
        <v>fiiitt_(All)_(All)_died_fiiit_sum_total</v>
      </c>
      <c r="B215" s="52" t="str">
        <f>FIIITT!U$3</f>
        <v>(All)</v>
      </c>
      <c r="C215" s="52" t="str">
        <f>FIIITT!AB$3&amp;FIIITT!AG$3</f>
        <v>(All)</v>
      </c>
      <c r="D215" s="52" t="s">
        <v>129</v>
      </c>
      <c r="E215" s="52" t="s">
        <v>74</v>
      </c>
      <c r="F215" s="62" t="str">
        <f>CONCATENATE("died_fiiit_sum_",E215)</f>
        <v>died_fiiit_sum_total</v>
      </c>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t="e">
        <f>IF(ISBLANK(FIIITT!J44),"",FIIITT!J44)</f>
        <v>#REF!</v>
      </c>
    </row>
    <row r="216" spans="1:39">
      <c r="A216" s="60" t="str">
        <f t="shared" si="9"/>
        <v>fiiitt_(All)_(All)_btc_fiiit_sum_total</v>
      </c>
      <c r="B216" s="52" t="str">
        <f>FIIITT!U$3</f>
        <v>(All)</v>
      </c>
      <c r="C216" s="52" t="str">
        <f>FIIITT!AB$3&amp;FIIITT!AG$3</f>
        <v>(All)</v>
      </c>
      <c r="D216" s="52" t="s">
        <v>129</v>
      </c>
      <c r="E216" s="52" t="s">
        <v>74</v>
      </c>
      <c r="F216" s="62" t="str">
        <f>CONCATENATE("btc_fiiit_sum_",E216)</f>
        <v>btc_fiiit_sum_total</v>
      </c>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f>IF(ISBLANK(FIIITT!J45),"",FIIITT!J45)</f>
        <v>185</v>
      </c>
    </row>
    <row r="217" spans="1:39">
      <c r="A217" s="60" t="str">
        <f t="shared" si="9"/>
        <v>fiiitt_(All)_(All)_ltfu_fiiit_ofu_sum_total</v>
      </c>
      <c r="B217" s="52" t="str">
        <f>FIIITT!U$3</f>
        <v>(All)</v>
      </c>
      <c r="C217" s="52" t="str">
        <f>FIIITT!AB$3&amp;FIIITT!AG$3</f>
        <v>(All)</v>
      </c>
      <c r="D217" s="52" t="s">
        <v>129</v>
      </c>
      <c r="E217" s="52" t="s">
        <v>74</v>
      </c>
      <c r="F217" s="62" t="str">
        <f>CONCATENATE("ltfu_fiiit_ofu_sum_",E217)</f>
        <v>ltfu_fiiit_ofu_sum_total</v>
      </c>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f ca="1">IF(ISBLANK(FIIITT!J46),"",FIIITT!J46)</f>
        <v>143</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FMATT</vt:lpstr>
      <vt:lpstr>FIIITT</vt:lpstr>
      <vt:lpstr>Trend Lines</vt:lpstr>
      <vt:lpstr>pivot</vt:lpstr>
      <vt:lpstr>data</vt:lpstr>
      <vt:lpstr>db</vt:lpstr>
      <vt:lpstr>FIIITT!Print_Area</vt:lpstr>
      <vt:lpstr>FMATT!Print_Area</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Emmanuel Kaunda</cp:lastModifiedBy>
  <cp:lastPrinted>2021-08-30T12:59:42Z</cp:lastPrinted>
  <dcterms:created xsi:type="dcterms:W3CDTF">2019-08-29T05:36:36Z</dcterms:created>
  <dcterms:modified xsi:type="dcterms:W3CDTF">2023-02-16T17:36:32Z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y fmtid="{D5CDD505-2E9C-101B-9397-08002B2CF9AE}" pid="3" name="MSIP_Label_ea60d57e-af5b-4752-ac57-3e4f28ca11dc_Enabled">
    <vt:lpwstr>true</vt:lpwstr>
  </property>
  <property fmtid="{D5CDD505-2E9C-101B-9397-08002B2CF9AE}" pid="4" name="MSIP_Label_ea60d57e-af5b-4752-ac57-3e4f28ca11dc_SetDate">
    <vt:lpwstr>2022-07-12T12:57:53Z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ff109090-e2eb-490a-9878-49a7d2b0b699</vt:lpwstr>
  </property>
  <property fmtid="{D5CDD505-2E9C-101B-9397-08002B2CF9AE}" pid="9" name="MSIP_Label_ea60d57e-af5b-4752-ac57-3e4f28ca11dc_ContentBits">
    <vt:lpwstr>0</vt:lpwstr>
  </property>
</Properties>
</file>