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bookViews>
    <workbookView xWindow="-120" yWindow="-120" windowWidth="29040" windowHeight="15840" activeTab="3"/>
  </bookViews>
  <sheets>
    <sheet name="rawdata" sheetId="1" r:id="rId1"/>
    <sheet name="LiFT Validate" sheetId="2" r:id="rId2"/>
    <sheet name="MiCARE Validate" sheetId="3" r:id="rId3"/>
    <sheet name="Cascade" sheetId="4" r:id="rId4"/>
    <sheet name="MiCARE Report Output" sheetId="5" r:id="rId5"/>
    <sheet name="LiFT Report Output" sheetId="6" r:id="rId6"/>
  </sheets>
  <definedNames>
    <definedName name="_xlnm._FilterDatabase" localSheetId="5" hidden="1">'LiFT Report Output'!$A$1:$AF$1</definedName>
  </definedNames>
  <calcPr calcId="162913"/>
  <pivotCaches>
    <pivotCache cacheId="9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" i="5" l="1"/>
  <c r="AJ16" i="5"/>
  <c r="AK16" i="5"/>
  <c r="AL16" i="5"/>
  <c r="AM16" i="5"/>
  <c r="AN16" i="5"/>
  <c r="AO16" i="5"/>
  <c r="AI17" i="5"/>
  <c r="AJ17" i="5"/>
  <c r="AK17" i="5"/>
  <c r="AL17" i="5"/>
  <c r="AM17" i="5"/>
  <c r="AN17" i="5"/>
  <c r="AO17" i="5"/>
  <c r="AI18" i="5"/>
  <c r="AJ18" i="5"/>
  <c r="AK18" i="5"/>
  <c r="AL18" i="5"/>
  <c r="AM18" i="5"/>
  <c r="AN18" i="5"/>
  <c r="AO18" i="5"/>
  <c r="AI19" i="5"/>
  <c r="AJ19" i="5"/>
  <c r="AK19" i="5"/>
  <c r="AL19" i="5"/>
  <c r="AM19" i="5"/>
  <c r="AN19" i="5"/>
  <c r="AO19" i="5"/>
  <c r="AI20" i="5"/>
  <c r="AJ20" i="5"/>
  <c r="AK20" i="5"/>
  <c r="AL20" i="5"/>
  <c r="AM20" i="5"/>
  <c r="AN20" i="5"/>
  <c r="AO20" i="5"/>
  <c r="AI21" i="5"/>
  <c r="AJ21" i="5"/>
  <c r="AK21" i="5"/>
  <c r="AL21" i="5"/>
  <c r="AM21" i="5"/>
  <c r="AN21" i="5"/>
  <c r="AO21" i="5"/>
  <c r="AI22" i="5"/>
  <c r="AJ22" i="5"/>
  <c r="AK22" i="5"/>
  <c r="AL22" i="5"/>
  <c r="AM22" i="5"/>
  <c r="AN22" i="5"/>
  <c r="AO22" i="5"/>
  <c r="AI23" i="5"/>
  <c r="AJ23" i="5"/>
  <c r="AK23" i="5"/>
  <c r="AL23" i="5"/>
  <c r="AM23" i="5"/>
  <c r="AN23" i="5"/>
  <c r="AO23" i="5"/>
  <c r="AI24" i="5"/>
  <c r="AJ24" i="5"/>
  <c r="AK24" i="5"/>
  <c r="AL24" i="5"/>
  <c r="AM24" i="5"/>
  <c r="AN24" i="5"/>
  <c r="AO24" i="5"/>
  <c r="AI25" i="5"/>
  <c r="AJ25" i="5"/>
  <c r="AK25" i="5"/>
  <c r="AL25" i="5"/>
  <c r="AM25" i="5"/>
  <c r="AN25" i="5"/>
  <c r="AO25" i="5"/>
  <c r="AI26" i="5"/>
  <c r="AJ26" i="5"/>
  <c r="AK26" i="5"/>
  <c r="AL26" i="5"/>
  <c r="AM26" i="5"/>
  <c r="AN26" i="5"/>
  <c r="AO26" i="5"/>
  <c r="AJ15" i="5"/>
  <c r="AK15" i="5"/>
  <c r="AL15" i="5"/>
  <c r="AM15" i="5"/>
  <c r="AN15" i="5"/>
  <c r="AO15" i="5"/>
  <c r="AI15" i="5"/>
  <c r="AH12" i="5" l="1"/>
  <c r="AI12" i="5"/>
  <c r="AP12" i="5" s="1"/>
  <c r="AJ12" i="5"/>
  <c r="AK12" i="5"/>
  <c r="AL12" i="5"/>
  <c r="AM12" i="5"/>
  <c r="AN12" i="5"/>
  <c r="AO12" i="5"/>
  <c r="AQ12" i="5"/>
  <c r="AR12" i="5"/>
  <c r="AS12" i="5"/>
  <c r="AT12" i="5"/>
  <c r="AU12" i="5"/>
  <c r="AV12" i="5"/>
  <c r="AW12" i="5"/>
  <c r="AX12" i="5"/>
  <c r="AY12" i="5"/>
  <c r="AH13" i="5"/>
  <c r="AI13" i="5"/>
  <c r="AP13" i="5" s="1"/>
  <c r="AJ13" i="5"/>
  <c r="AK13" i="5"/>
  <c r="AL13" i="5"/>
  <c r="AM13" i="5"/>
  <c r="AN13" i="5"/>
  <c r="AO13" i="5"/>
  <c r="AQ13" i="5"/>
  <c r="AR13" i="5"/>
  <c r="AY13" i="5" s="1"/>
  <c r="AS13" i="5"/>
  <c r="AT13" i="5"/>
  <c r="AU13" i="5"/>
  <c r="AV13" i="5"/>
  <c r="AW13" i="5"/>
  <c r="AX13" i="5"/>
  <c r="AP11" i="5"/>
  <c r="AQ16" i="5" l="1"/>
  <c r="AR16" i="5"/>
  <c r="AS16" i="5"/>
  <c r="AT16" i="5"/>
  <c r="AU16" i="5"/>
  <c r="AV16" i="5"/>
  <c r="AW16" i="5"/>
  <c r="AX16" i="5"/>
  <c r="AQ17" i="5"/>
  <c r="AR17" i="5"/>
  <c r="AS17" i="5"/>
  <c r="AT17" i="5"/>
  <c r="AU17" i="5"/>
  <c r="AV17" i="5"/>
  <c r="AW17" i="5"/>
  <c r="AX17" i="5"/>
  <c r="AQ18" i="5"/>
  <c r="AR18" i="5"/>
  <c r="AS18" i="5"/>
  <c r="AT18" i="5"/>
  <c r="AU18" i="5"/>
  <c r="AV18" i="5"/>
  <c r="AW18" i="5"/>
  <c r="AX18" i="5"/>
  <c r="AQ19" i="5"/>
  <c r="AR19" i="5"/>
  <c r="AS19" i="5"/>
  <c r="AT19" i="5"/>
  <c r="AU19" i="5"/>
  <c r="AV19" i="5"/>
  <c r="AW19" i="5"/>
  <c r="AX19" i="5"/>
  <c r="AQ20" i="5"/>
  <c r="AR20" i="5"/>
  <c r="AS20" i="5"/>
  <c r="AT20" i="5"/>
  <c r="AU20" i="5"/>
  <c r="AV20" i="5"/>
  <c r="AW20" i="5"/>
  <c r="AX20" i="5"/>
  <c r="AQ21" i="5"/>
  <c r="AR21" i="5"/>
  <c r="AS21" i="5"/>
  <c r="AT21" i="5"/>
  <c r="AU21" i="5"/>
  <c r="AV21" i="5"/>
  <c r="AW21" i="5"/>
  <c r="AX21" i="5"/>
  <c r="AQ22" i="5"/>
  <c r="AR22" i="5"/>
  <c r="AS22" i="5"/>
  <c r="AT22" i="5"/>
  <c r="AU22" i="5"/>
  <c r="AV22" i="5"/>
  <c r="AW22" i="5"/>
  <c r="AX22" i="5"/>
  <c r="AQ23" i="5"/>
  <c r="AR23" i="5"/>
  <c r="AS23" i="5"/>
  <c r="AT23" i="5"/>
  <c r="AU23" i="5"/>
  <c r="AV23" i="5"/>
  <c r="AW23" i="5"/>
  <c r="AX23" i="5"/>
  <c r="AQ24" i="5"/>
  <c r="AR24" i="5"/>
  <c r="AS24" i="5"/>
  <c r="AT24" i="5"/>
  <c r="AU24" i="5"/>
  <c r="AV24" i="5"/>
  <c r="AW24" i="5"/>
  <c r="AX24" i="5"/>
  <c r="AQ25" i="5"/>
  <c r="AR25" i="5"/>
  <c r="AS25" i="5"/>
  <c r="AT25" i="5"/>
  <c r="AU25" i="5"/>
  <c r="AV25" i="5"/>
  <c r="AW25" i="5"/>
  <c r="AX25" i="5"/>
  <c r="AQ26" i="5"/>
  <c r="AR26" i="5"/>
  <c r="AS26" i="5"/>
  <c r="AT26" i="5"/>
  <c r="AU26" i="5"/>
  <c r="AV26" i="5"/>
  <c r="AW26" i="5"/>
  <c r="AX26" i="5"/>
  <c r="AQ27" i="5"/>
  <c r="AR27" i="5"/>
  <c r="AS27" i="5"/>
  <c r="AT27" i="5"/>
  <c r="AU27" i="5"/>
  <c r="AV27" i="5"/>
  <c r="AW27" i="5"/>
  <c r="AX27" i="5"/>
  <c r="AS15" i="5"/>
  <c r="AT15" i="5"/>
  <c r="AU15" i="5"/>
  <c r="AV15" i="5"/>
  <c r="AW15" i="5"/>
  <c r="AX15" i="5"/>
  <c r="AR15" i="5"/>
  <c r="AQ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I27" i="5"/>
  <c r="AJ27" i="5"/>
  <c r="AK27" i="5"/>
  <c r="AL27" i="5"/>
  <c r="AM27" i="5"/>
  <c r="AN27" i="5"/>
  <c r="AO27" i="5"/>
  <c r="AP15" i="5"/>
  <c r="AH15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6" i="5"/>
  <c r="AS11" i="5"/>
  <c r="AT11" i="5"/>
  <c r="AY11" i="5" s="1"/>
  <c r="AU11" i="5"/>
  <c r="AV11" i="5"/>
  <c r="AW11" i="5"/>
  <c r="AX11" i="5"/>
  <c r="AR11" i="5"/>
  <c r="AQ11" i="5"/>
  <c r="AJ11" i="5"/>
  <c r="AK11" i="5"/>
  <c r="AL11" i="5"/>
  <c r="AM11" i="5"/>
  <c r="AN11" i="5"/>
  <c r="AO11" i="5"/>
  <c r="AI11" i="5"/>
  <c r="AH11" i="5"/>
  <c r="AH8" i="5"/>
  <c r="AI8" i="5"/>
  <c r="AJ8" i="5"/>
  <c r="AK8" i="5"/>
  <c r="AL8" i="5"/>
  <c r="AM8" i="5"/>
  <c r="AN8" i="5"/>
  <c r="AO8" i="5"/>
  <c r="AQ8" i="5"/>
  <c r="AR8" i="5"/>
  <c r="AS8" i="5"/>
  <c r="AT8" i="5"/>
  <c r="AU8" i="5"/>
  <c r="AV8" i="5"/>
  <c r="AW8" i="5"/>
  <c r="AX8" i="5"/>
  <c r="AH9" i="5"/>
  <c r="AI9" i="5"/>
  <c r="AJ9" i="5"/>
  <c r="AK9" i="5"/>
  <c r="AL9" i="5"/>
  <c r="AM9" i="5"/>
  <c r="AN9" i="5"/>
  <c r="AO9" i="5"/>
  <c r="AQ9" i="5"/>
  <c r="AR9" i="5"/>
  <c r="AS9" i="5"/>
  <c r="AT9" i="5"/>
  <c r="AU9" i="5"/>
  <c r="AV9" i="5"/>
  <c r="AW9" i="5"/>
  <c r="AX9" i="5"/>
  <c r="AT7" i="5"/>
  <c r="AU7" i="5"/>
  <c r="AV7" i="5"/>
  <c r="AW7" i="5"/>
  <c r="AX7" i="5"/>
  <c r="AR7" i="5"/>
  <c r="AS7" i="5"/>
  <c r="AQ7" i="5"/>
  <c r="AJ7" i="5"/>
  <c r="AK7" i="5"/>
  <c r="AL7" i="5"/>
  <c r="AM7" i="5"/>
  <c r="AN7" i="5"/>
  <c r="AO7" i="5"/>
  <c r="AI7" i="5"/>
  <c r="AH7" i="5"/>
  <c r="AY9" i="5" l="1"/>
  <c r="AP9" i="5"/>
  <c r="AY8" i="5"/>
  <c r="AP8" i="5"/>
  <c r="AG37" i="5" l="1"/>
  <c r="AF37" i="5"/>
  <c r="AE37" i="5"/>
  <c r="AD37" i="5"/>
  <c r="AC37" i="5"/>
  <c r="AB37" i="5"/>
  <c r="AA37" i="5"/>
  <c r="Z37" i="5"/>
  <c r="Y37" i="5"/>
  <c r="AG34" i="5"/>
  <c r="AF34" i="5"/>
  <c r="AE34" i="5"/>
  <c r="AD34" i="5"/>
  <c r="AC34" i="5"/>
  <c r="AB34" i="5"/>
  <c r="AA34" i="5"/>
  <c r="Z34" i="5"/>
  <c r="Y34" i="5"/>
  <c r="AG31" i="5"/>
  <c r="AF31" i="5"/>
  <c r="AE31" i="5"/>
  <c r="AD31" i="5"/>
  <c r="AC31" i="5"/>
  <c r="AB31" i="5"/>
  <c r="AA31" i="5"/>
  <c r="Z31" i="5"/>
  <c r="Y31" i="5"/>
  <c r="AG28" i="5"/>
  <c r="AF28" i="5"/>
  <c r="AE28" i="5"/>
  <c r="AD28" i="5"/>
  <c r="AC28" i="5"/>
  <c r="AB28" i="5"/>
  <c r="AA28" i="5"/>
  <c r="Z28" i="5"/>
  <c r="Y28" i="5"/>
  <c r="AX36" i="5"/>
  <c r="AW36" i="5"/>
  <c r="AV36" i="5"/>
  <c r="AU36" i="5"/>
  <c r="AT36" i="5"/>
  <c r="AS36" i="5"/>
  <c r="AR36" i="5"/>
  <c r="AX35" i="5"/>
  <c r="AW35" i="5"/>
  <c r="AV35" i="5"/>
  <c r="AU35" i="5"/>
  <c r="AT35" i="5"/>
  <c r="AS35" i="5"/>
  <c r="AR35" i="5"/>
  <c r="AX39" i="5"/>
  <c r="AW39" i="5"/>
  <c r="AV39" i="5"/>
  <c r="AU39" i="5"/>
  <c r="AT39" i="5"/>
  <c r="AS39" i="5"/>
  <c r="AS37" i="5" s="1"/>
  <c r="AR39" i="5"/>
  <c r="AX38" i="5"/>
  <c r="AW38" i="5"/>
  <c r="AV38" i="5"/>
  <c r="BE38" i="5" s="1"/>
  <c r="AU38" i="5"/>
  <c r="AT38" i="5"/>
  <c r="AS38" i="5"/>
  <c r="AR38" i="5"/>
  <c r="AO39" i="5"/>
  <c r="AN39" i="5"/>
  <c r="AM39" i="5"/>
  <c r="AL39" i="5"/>
  <c r="AL37" i="5" s="1"/>
  <c r="AK39" i="5"/>
  <c r="AJ39" i="5"/>
  <c r="AI39" i="5"/>
  <c r="BA39" i="5" s="1"/>
  <c r="AO38" i="5"/>
  <c r="AN38" i="5"/>
  <c r="AM38" i="5"/>
  <c r="AL38" i="5"/>
  <c r="AK38" i="5"/>
  <c r="AJ38" i="5"/>
  <c r="AI38" i="5"/>
  <c r="AO36" i="5"/>
  <c r="AO34" i="5" s="1"/>
  <c r="AN36" i="5"/>
  <c r="AN34" i="5" s="1"/>
  <c r="AM36" i="5"/>
  <c r="AL36" i="5"/>
  <c r="AK36" i="5"/>
  <c r="AK34" i="5" s="1"/>
  <c r="AJ36" i="5"/>
  <c r="BB36" i="5" s="1"/>
  <c r="AI36" i="5"/>
  <c r="AO35" i="5"/>
  <c r="AN35" i="5"/>
  <c r="AM35" i="5"/>
  <c r="BE35" i="5" s="1"/>
  <c r="AL35" i="5"/>
  <c r="AK35" i="5"/>
  <c r="AJ35" i="5"/>
  <c r="AI35" i="5"/>
  <c r="BA35" i="5" s="1"/>
  <c r="AX32" i="5"/>
  <c r="BG32" i="5" s="1"/>
  <c r="AW32" i="5"/>
  <c r="AV32" i="5"/>
  <c r="AU32" i="5"/>
  <c r="AT32" i="5"/>
  <c r="BC32" i="5" s="1"/>
  <c r="AS32" i="5"/>
  <c r="AR32" i="5"/>
  <c r="AX33" i="5"/>
  <c r="BG33" i="5" s="1"/>
  <c r="AW33" i="5"/>
  <c r="AW31" i="5" s="1"/>
  <c r="AV33" i="5"/>
  <c r="AU33" i="5"/>
  <c r="AT33" i="5"/>
  <c r="BC33" i="5" s="1"/>
  <c r="AS33" i="5"/>
  <c r="AS31" i="5" s="1"/>
  <c r="AR33" i="5"/>
  <c r="AO33" i="5"/>
  <c r="AO31" i="5" s="1"/>
  <c r="AN33" i="5"/>
  <c r="AM33" i="5"/>
  <c r="AL33" i="5"/>
  <c r="AK33" i="5"/>
  <c r="AJ33" i="5"/>
  <c r="AJ31" i="5" s="1"/>
  <c r="AI33" i="5"/>
  <c r="BA33" i="5" s="1"/>
  <c r="AO32" i="5"/>
  <c r="AN32" i="5"/>
  <c r="AM32" i="5"/>
  <c r="BE32" i="5" s="1"/>
  <c r="AL32" i="5"/>
  <c r="AK32" i="5"/>
  <c r="AJ32" i="5"/>
  <c r="AI32" i="5"/>
  <c r="BA32" i="5" s="1"/>
  <c r="AX30" i="5"/>
  <c r="AW30" i="5"/>
  <c r="AV30" i="5"/>
  <c r="BE30" i="5" s="1"/>
  <c r="AU30" i="5"/>
  <c r="BD30" i="5" s="1"/>
  <c r="AT30" i="5"/>
  <c r="AS30" i="5"/>
  <c r="AR30" i="5"/>
  <c r="AX29" i="5"/>
  <c r="AW29" i="5"/>
  <c r="AV29" i="5"/>
  <c r="AU29" i="5"/>
  <c r="AT29" i="5"/>
  <c r="BC29" i="5" s="1"/>
  <c r="AS29" i="5"/>
  <c r="AR29" i="5"/>
  <c r="AO30" i="5"/>
  <c r="AN30" i="5"/>
  <c r="AN28" i="5" s="1"/>
  <c r="AM30" i="5"/>
  <c r="AL30" i="5"/>
  <c r="AK30" i="5"/>
  <c r="AK28" i="5" s="1"/>
  <c r="AJ30" i="5"/>
  <c r="BB30" i="5" s="1"/>
  <c r="AI30" i="5"/>
  <c r="AO29" i="5"/>
  <c r="AN29" i="5"/>
  <c r="AM29" i="5"/>
  <c r="BE29" i="5" s="1"/>
  <c r="AL29" i="5"/>
  <c r="AK29" i="5"/>
  <c r="AJ29" i="5"/>
  <c r="AI29" i="5"/>
  <c r="BA29" i="5" s="1"/>
  <c r="BB20" i="5"/>
  <c r="BA21" i="5"/>
  <c r="BB13" i="5"/>
  <c r="BG12" i="5"/>
  <c r="BC12" i="5"/>
  <c r="BF11" i="5"/>
  <c r="BB11" i="5"/>
  <c r="BE9" i="5"/>
  <c r="BA9" i="5"/>
  <c r="BD8" i="5"/>
  <c r="BG7" i="5"/>
  <c r="BC7" i="5"/>
  <c r="BB7" i="5"/>
  <c r="AQ30" i="5"/>
  <c r="AQ29" i="5"/>
  <c r="AQ33" i="5"/>
  <c r="AQ32" i="5"/>
  <c r="AQ36" i="5"/>
  <c r="AQ35" i="5"/>
  <c r="AQ39" i="5"/>
  <c r="AQ38" i="5"/>
  <c r="AH39" i="5"/>
  <c r="AH38" i="5"/>
  <c r="AH36" i="5"/>
  <c r="AH35" i="5"/>
  <c r="AH33" i="5"/>
  <c r="AH32" i="5"/>
  <c r="AH30" i="5"/>
  <c r="AH29" i="5"/>
  <c r="AZ7" i="5"/>
  <c r="BE33" i="5"/>
  <c r="BD33" i="5"/>
  <c r="BB32" i="5"/>
  <c r="BB27" i="5"/>
  <c r="BA27" i="5"/>
  <c r="BA26" i="5"/>
  <c r="BD25" i="5"/>
  <c r="BG24" i="5"/>
  <c r="BC24" i="5"/>
  <c r="BF23" i="5"/>
  <c r="BB23" i="5"/>
  <c r="BE22" i="5"/>
  <c r="BB22" i="5"/>
  <c r="BA22" i="5"/>
  <c r="BD21" i="5"/>
  <c r="BG20" i="5"/>
  <c r="BC20" i="5"/>
  <c r="BF19" i="5"/>
  <c r="BB19" i="5"/>
  <c r="BE18" i="5"/>
  <c r="BA18" i="5"/>
  <c r="AZ18" i="5"/>
  <c r="BG16" i="5"/>
  <c r="BC16" i="5"/>
  <c r="BF15" i="5"/>
  <c r="BE15" i="5"/>
  <c r="BE13" i="5"/>
  <c r="BD13" i="5"/>
  <c r="BD12" i="5"/>
  <c r="BC11" i="5"/>
  <c r="BA8" i="5"/>
  <c r="BB9" i="5"/>
  <c r="BD9" i="5"/>
  <c r="BE7" i="5"/>
  <c r="Q24" i="4"/>
  <c r="P24" i="4"/>
  <c r="O24" i="4"/>
  <c r="F24" i="4"/>
  <c r="E24" i="4"/>
  <c r="D24" i="4"/>
  <c r="C24" i="4"/>
  <c r="A14" i="2"/>
  <c r="Q2" i="4"/>
  <c r="R2" i="4"/>
  <c r="P2" i="4"/>
  <c r="O2" i="4"/>
  <c r="A9" i="2"/>
  <c r="A20" i="3"/>
  <c r="A19" i="3"/>
  <c r="J2" i="4"/>
  <c r="F1" i="3"/>
  <c r="A10" i="3"/>
  <c r="A38" i="2"/>
  <c r="A17" i="3"/>
  <c r="A16" i="3"/>
  <c r="A7" i="2"/>
  <c r="A37" i="3"/>
  <c r="A34" i="3"/>
  <c r="A31" i="3"/>
  <c r="A28" i="3"/>
  <c r="A5" i="3"/>
  <c r="A24" i="3"/>
  <c r="A23" i="3"/>
  <c r="A13" i="3"/>
  <c r="A12" i="3"/>
  <c r="A11" i="3"/>
  <c r="A9" i="3"/>
  <c r="A7" i="3"/>
  <c r="A6" i="3"/>
  <c r="A28" i="2"/>
  <c r="A34" i="2"/>
  <c r="A33" i="2"/>
  <c r="A32" i="2"/>
  <c r="A30" i="2"/>
  <c r="A18" i="2"/>
  <c r="A10" i="2"/>
  <c r="A8" i="2"/>
  <c r="A6" i="2"/>
  <c r="A40" i="2"/>
  <c r="A39" i="2"/>
  <c r="A37" i="2"/>
  <c r="A36" i="2"/>
  <c r="A35" i="2"/>
  <c r="A31" i="2"/>
  <c r="A29" i="2"/>
  <c r="A27" i="2"/>
  <c r="A26" i="2"/>
  <c r="A24" i="2"/>
  <c r="A25" i="2"/>
  <c r="A21" i="2"/>
  <c r="A23" i="2"/>
  <c r="A11" i="2"/>
  <c r="A22" i="2"/>
  <c r="A20" i="2"/>
  <c r="A19" i="2"/>
  <c r="A17" i="2"/>
  <c r="A16" i="2"/>
  <c r="A15" i="2"/>
  <c r="A13" i="2"/>
  <c r="A12" i="2"/>
  <c r="A5" i="2"/>
  <c r="J3" i="4"/>
  <c r="I3" i="4"/>
  <c r="E3" i="4"/>
  <c r="H3" i="4"/>
  <c r="G3" i="4"/>
  <c r="F3" i="4"/>
  <c r="M25" i="4"/>
  <c r="O25" i="4"/>
  <c r="F25" i="4"/>
  <c r="R3" i="4"/>
  <c r="N3" i="4"/>
  <c r="D3" i="4"/>
  <c r="E25" i="4"/>
  <c r="Q3" i="4"/>
  <c r="M3" i="4"/>
  <c r="C3" i="4"/>
  <c r="N25" i="4"/>
  <c r="D25" i="4"/>
  <c r="P3" i="4"/>
  <c r="A8" i="3"/>
  <c r="P25" i="4"/>
  <c r="Q25" i="4"/>
  <c r="C25" i="4"/>
  <c r="O3" i="4"/>
  <c r="AH28" i="5" l="1"/>
  <c r="AH34" i="5"/>
  <c r="AQ31" i="5"/>
  <c r="BB17" i="5"/>
  <c r="BD19" i="5"/>
  <c r="BF21" i="5"/>
  <c r="BA24" i="5"/>
  <c r="BC26" i="5"/>
  <c r="AZ32" i="5"/>
  <c r="BB16" i="5"/>
  <c r="BF16" i="5"/>
  <c r="BC17" i="5"/>
  <c r="BG17" i="5"/>
  <c r="BD18" i="5"/>
  <c r="BA19" i="5"/>
  <c r="BE19" i="5"/>
  <c r="BF20" i="5"/>
  <c r="BC21" i="5"/>
  <c r="BG21" i="5"/>
  <c r="BD22" i="5"/>
  <c r="BA23" i="5"/>
  <c r="BE23" i="5"/>
  <c r="BB24" i="5"/>
  <c r="BF24" i="5"/>
  <c r="BC25" i="5"/>
  <c r="BG25" i="5"/>
  <c r="BD26" i="5"/>
  <c r="BE27" i="5"/>
  <c r="AR31" i="5"/>
  <c r="AV31" i="5"/>
  <c r="BF30" i="5"/>
  <c r="AZ19" i="5"/>
  <c r="AZ27" i="5"/>
  <c r="BC23" i="5"/>
  <c r="BD24" i="5"/>
  <c r="BE25" i="5"/>
  <c r="BB26" i="5"/>
  <c r="BF26" i="5"/>
  <c r="BG27" i="5"/>
  <c r="BD29" i="5"/>
  <c r="BD28" i="5" s="1"/>
  <c r="AI28" i="5"/>
  <c r="AM28" i="5"/>
  <c r="BB29" i="5"/>
  <c r="BB28" i="5" s="1"/>
  <c r="BF29" i="5"/>
  <c r="AT28" i="5"/>
  <c r="BG30" i="5"/>
  <c r="AM31" i="5"/>
  <c r="BD35" i="5"/>
  <c r="AI34" i="5"/>
  <c r="AM34" i="5"/>
  <c r="BB38" i="5"/>
  <c r="BF38" i="5"/>
  <c r="BC39" i="5"/>
  <c r="BG39" i="5"/>
  <c r="BD38" i="5"/>
  <c r="AR37" i="5"/>
  <c r="AV37" i="5"/>
  <c r="BB35" i="5"/>
  <c r="BF35" i="5"/>
  <c r="AT34" i="5"/>
  <c r="AX34" i="5"/>
  <c r="AZ17" i="5"/>
  <c r="BA7" i="5"/>
  <c r="BD16" i="5"/>
  <c r="BF18" i="5"/>
  <c r="BF39" i="5"/>
  <c r="BC35" i="5"/>
  <c r="AU34" i="5"/>
  <c r="AZ21" i="5"/>
  <c r="BF8" i="5"/>
  <c r="BG9" i="5"/>
  <c r="BA12" i="5"/>
  <c r="BC15" i="5"/>
  <c r="BE17" i="5"/>
  <c r="BG19" i="5"/>
  <c r="AZ30" i="5"/>
  <c r="BG36" i="5"/>
  <c r="AZ11" i="5"/>
  <c r="AZ16" i="5"/>
  <c r="AZ20" i="5"/>
  <c r="AO28" i="5"/>
  <c r="AK31" i="5"/>
  <c r="AI37" i="5"/>
  <c r="AS34" i="5"/>
  <c r="AW34" i="5"/>
  <c r="BA36" i="5"/>
  <c r="BA34" i="5" s="1"/>
  <c r="AH31" i="5"/>
  <c r="AQ34" i="5"/>
  <c r="AZ26" i="5"/>
  <c r="BF7" i="5"/>
  <c r="BE11" i="5"/>
  <c r="BG13" i="5"/>
  <c r="BA16" i="5"/>
  <c r="BF17" i="5"/>
  <c r="BC18" i="5"/>
  <c r="BB25" i="5"/>
  <c r="BG26" i="5"/>
  <c r="BF33" i="5"/>
  <c r="BG31" i="5"/>
  <c r="BD32" i="5"/>
  <c r="BD31" i="5" s="1"/>
  <c r="AP38" i="5"/>
  <c r="BF37" i="5"/>
  <c r="BA30" i="5"/>
  <c r="BA28" i="5" s="1"/>
  <c r="AZ33" i="5"/>
  <c r="AZ31" i="5" s="1"/>
  <c r="BC36" i="5"/>
  <c r="BC34" i="5" s="1"/>
  <c r="BD39" i="5"/>
  <c r="BD37" i="5" s="1"/>
  <c r="AZ29" i="5"/>
  <c r="AZ35" i="5"/>
  <c r="AR28" i="5"/>
  <c r="AV28" i="5"/>
  <c r="AU31" i="5"/>
  <c r="AM37" i="5"/>
  <c r="AT37" i="5"/>
  <c r="AX37" i="5"/>
  <c r="AR34" i="5"/>
  <c r="AV34" i="5"/>
  <c r="AS28" i="5"/>
  <c r="BF28" i="5"/>
  <c r="AP23" i="5"/>
  <c r="AH37" i="5"/>
  <c r="AQ28" i="5"/>
  <c r="AZ22" i="5"/>
  <c r="AZ13" i="5"/>
  <c r="BC8" i="5"/>
  <c r="BF12" i="5"/>
  <c r="AY20" i="5"/>
  <c r="BE20" i="5"/>
  <c r="BG22" i="5"/>
  <c r="BD27" i="5"/>
  <c r="BE28" i="5"/>
  <c r="BA31" i="5"/>
  <c r="BC31" i="5"/>
  <c r="BB34" i="5"/>
  <c r="AO37" i="5"/>
  <c r="AY35" i="5"/>
  <c r="AW28" i="5"/>
  <c r="BC30" i="5"/>
  <c r="BC28" i="5" s="1"/>
  <c r="BE36" i="5"/>
  <c r="BE34" i="5" s="1"/>
  <c r="BE39" i="5"/>
  <c r="BE37" i="5" s="1"/>
  <c r="AZ12" i="5"/>
  <c r="AZ25" i="5"/>
  <c r="BB8" i="5"/>
  <c r="BD11" i="5"/>
  <c r="BE12" i="5"/>
  <c r="BF13" i="5"/>
  <c r="BG15" i="5"/>
  <c r="BB18" i="5"/>
  <c r="BD20" i="5"/>
  <c r="BE21" i="5"/>
  <c r="BF22" i="5"/>
  <c r="BG23" i="5"/>
  <c r="BC27" i="5"/>
  <c r="AL28" i="5"/>
  <c r="AL31" i="5"/>
  <c r="BF32" i="5"/>
  <c r="AL34" i="5"/>
  <c r="AN37" i="5"/>
  <c r="AU37" i="5"/>
  <c r="BE31" i="5"/>
  <c r="AW37" i="5"/>
  <c r="BB33" i="5"/>
  <c r="BB31" i="5" s="1"/>
  <c r="BD36" i="5"/>
  <c r="BG38" i="5"/>
  <c r="BG37" i="5" s="1"/>
  <c r="AY27" i="5"/>
  <c r="AZ15" i="5"/>
  <c r="AZ8" i="5"/>
  <c r="AX28" i="5"/>
  <c r="AT31" i="5"/>
  <c r="AX31" i="5"/>
  <c r="AK37" i="5"/>
  <c r="AZ36" i="5"/>
  <c r="AZ34" i="5" s="1"/>
  <c r="BC38" i="5"/>
  <c r="BC37" i="5" s="1"/>
  <c r="AY30" i="5"/>
  <c r="AP21" i="5"/>
  <c r="AP30" i="5"/>
  <c r="AZ39" i="5"/>
  <c r="AY16" i="5"/>
  <c r="AY24" i="5"/>
  <c r="AZ9" i="5"/>
  <c r="BH9" i="5"/>
  <c r="AP17" i="5"/>
  <c r="AP19" i="5"/>
  <c r="AP25" i="5"/>
  <c r="BD7" i="5"/>
  <c r="BE8" i="5"/>
  <c r="BF9" i="5"/>
  <c r="BG11" i="5"/>
  <c r="BA13" i="5"/>
  <c r="BB15" i="5"/>
  <c r="BD17" i="5"/>
  <c r="AY22" i="5"/>
  <c r="BE26" i="5"/>
  <c r="BF27" i="5"/>
  <c r="BG29" i="5"/>
  <c r="BG28" i="5" s="1"/>
  <c r="AY29" i="5"/>
  <c r="BG35" i="5"/>
  <c r="BA38" i="5"/>
  <c r="BA37" i="5" s="1"/>
  <c r="AP39" i="5"/>
  <c r="AY38" i="5"/>
  <c r="AU28" i="5"/>
  <c r="AI31" i="5"/>
  <c r="AQ37" i="5"/>
  <c r="BA20" i="5"/>
  <c r="BF36" i="5"/>
  <c r="BF34" i="5" s="1"/>
  <c r="AY39" i="5"/>
  <c r="AZ38" i="5"/>
  <c r="BG8" i="5"/>
  <c r="BA11" i="5"/>
  <c r="BB12" i="5"/>
  <c r="BC13" i="5"/>
  <c r="BD15" i="5"/>
  <c r="BE16" i="5"/>
  <c r="BG18" i="5"/>
  <c r="BB21" i="5"/>
  <c r="BC22" i="5"/>
  <c r="BD23" i="5"/>
  <c r="BE24" i="5"/>
  <c r="BF25" i="5"/>
  <c r="AY7" i="5"/>
  <c r="AY18" i="5"/>
  <c r="AY19" i="5"/>
  <c r="AY26" i="5"/>
  <c r="AY33" i="5"/>
  <c r="AY32" i="5"/>
  <c r="AY36" i="5"/>
  <c r="AY34" i="5" s="1"/>
  <c r="AJ28" i="5"/>
  <c r="AN31" i="5"/>
  <c r="AJ34" i="5"/>
  <c r="AJ37" i="5"/>
  <c r="P4" i="4"/>
  <c r="Q4" i="4"/>
  <c r="R4" i="4"/>
  <c r="BA17" i="5"/>
  <c r="AP35" i="5"/>
  <c r="BH35" i="5" s="1"/>
  <c r="AP7" i="5"/>
  <c r="AP24" i="5"/>
  <c r="BH24" i="5" s="1"/>
  <c r="AP27" i="5"/>
  <c r="BC9" i="5"/>
  <c r="BA15" i="5"/>
  <c r="AP36" i="5"/>
  <c r="AP18" i="5"/>
  <c r="AP26" i="5"/>
  <c r="BB39" i="5"/>
  <c r="BB37" i="5" s="1"/>
  <c r="BC19" i="5"/>
  <c r="AY21" i="5"/>
  <c r="BA25" i="5"/>
  <c r="AY23" i="5"/>
  <c r="BH23" i="5" s="1"/>
  <c r="AP22" i="5"/>
  <c r="AP32" i="5"/>
  <c r="AY17" i="5"/>
  <c r="BH17" i="5" s="1"/>
  <c r="AY25" i="5"/>
  <c r="AZ23" i="5"/>
  <c r="AP20" i="5"/>
  <c r="AP29" i="5"/>
  <c r="AZ24" i="5"/>
  <c r="AP16" i="5"/>
  <c r="AY15" i="5"/>
  <c r="BH39" i="5"/>
  <c r="P26" i="4"/>
  <c r="Q26" i="4"/>
  <c r="N26" i="4"/>
  <c r="O26" i="4"/>
  <c r="E26" i="4"/>
  <c r="F26" i="4"/>
  <c r="D26" i="4"/>
  <c r="N4" i="4"/>
  <c r="O4" i="4"/>
  <c r="D4" i="4"/>
  <c r="E4" i="4"/>
  <c r="F4" i="4"/>
  <c r="G4" i="4"/>
  <c r="H4" i="4"/>
  <c r="J4" i="4"/>
  <c r="I4" i="4"/>
  <c r="BH15" i="5" l="1"/>
  <c r="BH20" i="5"/>
  <c r="BD34" i="5"/>
  <c r="AZ28" i="5"/>
  <c r="BH11" i="5"/>
  <c r="BH27" i="5"/>
  <c r="BH38" i="5"/>
  <c r="BH37" i="5" s="1"/>
  <c r="BG34" i="5"/>
  <c r="BF31" i="5"/>
  <c r="BH22" i="5"/>
  <c r="BH26" i="5"/>
  <c r="AP37" i="5"/>
  <c r="BH19" i="5"/>
  <c r="BH21" i="5"/>
  <c r="BH29" i="5"/>
  <c r="BH25" i="5"/>
  <c r="BH13" i="5"/>
  <c r="BH8" i="5"/>
  <c r="BH7" i="5"/>
  <c r="AY37" i="5"/>
  <c r="AY28" i="5"/>
  <c r="BH16" i="5"/>
  <c r="BH32" i="5"/>
  <c r="AP31" i="5"/>
  <c r="BH18" i="5"/>
  <c r="BH33" i="5"/>
  <c r="AY31" i="5"/>
  <c r="AZ37" i="5"/>
  <c r="BH12" i="5"/>
  <c r="BH36" i="5"/>
  <c r="BH34" i="5" s="1"/>
  <c r="AP34" i="5"/>
  <c r="BH30" i="5"/>
  <c r="AP28" i="5"/>
  <c r="BH28" i="5" l="1"/>
  <c r="BH31" i="5"/>
</calcChain>
</file>

<file path=xl/sharedStrings.xml><?xml version="1.0" encoding="utf-8"?>
<sst xmlns="http://schemas.openxmlformats.org/spreadsheetml/2006/main" count="498" uniqueCount="141">
  <si>
    <t>Implementing Partner</t>
  </si>
  <si>
    <t>County</t>
  </si>
  <si>
    <t>Facility/DICE</t>
  </si>
  <si>
    <t>MFL Code</t>
  </si>
  <si>
    <t>Month</t>
  </si>
  <si>
    <t>Typology</t>
  </si>
  <si>
    <t>Report group</t>
  </si>
  <si>
    <t>Section</t>
  </si>
  <si>
    <t>Indicator</t>
  </si>
  <si>
    <t>Order</t>
  </si>
  <si>
    <t>Code</t>
  </si>
  <si>
    <t>15-17 Yrs</t>
  </si>
  <si>
    <t>18-19 Yrs</t>
  </si>
  <si>
    <t>20-24 Yrs</t>
  </si>
  <si>
    <t>25-29 Yrs</t>
  </si>
  <si>
    <t>30-34 Yrs</t>
  </si>
  <si>
    <t>35-39 Yrs</t>
  </si>
  <si>
    <t>40-44 Yrs</t>
  </si>
  <si>
    <t>44-49 Yrs</t>
  </si>
  <si>
    <t>50 Yrs</t>
  </si>
  <si>
    <t>Total</t>
  </si>
  <si>
    <t>FSW</t>
  </si>
  <si>
    <t>Lift Up</t>
  </si>
  <si>
    <t xml:space="preserve">Prevention </t>
  </si>
  <si>
    <t>Key Population Size Estimates</t>
  </si>
  <si>
    <t xml:space="preserve">Testing </t>
  </si>
  <si>
    <t>HTS TST</t>
  </si>
  <si>
    <t xml:space="preserve">Treatment </t>
  </si>
  <si>
    <t xml:space="preserve">TX CURR </t>
  </si>
  <si>
    <t>Gender Based Violence</t>
  </si>
  <si>
    <t>Physical/Emotional Cases</t>
  </si>
  <si>
    <t>KP_Prev Identified within the Month</t>
  </si>
  <si>
    <t>Screening of Reproductive Health</t>
  </si>
  <si>
    <t xml:space="preserve">Screening for STI </t>
  </si>
  <si>
    <t>Provided with condoms</t>
  </si>
  <si>
    <t>KP_Prev Known Positives Identified within the month</t>
  </si>
  <si>
    <t xml:space="preserve">Provided with FP commodities </t>
  </si>
  <si>
    <t xml:space="preserve">Screened for cervical cancer </t>
  </si>
  <si>
    <t>Micare</t>
  </si>
  <si>
    <t>Mental Health Screening at the Facility Level</t>
  </si>
  <si>
    <t>Number of KVPs screened for mental health disorders (at facility level)</t>
  </si>
  <si>
    <t>b. PHQ-9</t>
  </si>
  <si>
    <t>PrEP</t>
  </si>
  <si>
    <t xml:space="preserve">PREP NEW </t>
  </si>
  <si>
    <t>PHQ9 - None</t>
  </si>
  <si>
    <t>Mental Health Summary</t>
  </si>
  <si>
    <t>Screened for Mental Health</t>
  </si>
  <si>
    <t>PREP CT</t>
  </si>
  <si>
    <t>Eligible for VL</t>
  </si>
  <si>
    <t>VL samples collected</t>
  </si>
  <si>
    <t>Suppressed (VL &lt;1000)</t>
  </si>
  <si>
    <t xml:space="preserve">Screened positive for STI </t>
  </si>
  <si>
    <t xml:space="preserve">Treated for STI </t>
  </si>
  <si>
    <t>Mental Health Care</t>
  </si>
  <si>
    <t>Number of KVPs reached with psychoeducation/mental health awareness messages in the community</t>
  </si>
  <si>
    <t>Number of KVPs diagnosed with mental health issues</t>
  </si>
  <si>
    <t>PHQ9 - Mild</t>
  </si>
  <si>
    <t>Number of  health care workers trained on Mental Health screening &amp; Management</t>
  </si>
  <si>
    <t>Mental Health cases</t>
  </si>
  <si>
    <t>Referred/Treated</t>
  </si>
  <si>
    <t>Mental Health Screening at community level</t>
  </si>
  <si>
    <t>Number of KVPs identified with mental health issues (at community level)</t>
  </si>
  <si>
    <t>PHQ9 - Servere</t>
  </si>
  <si>
    <t>Number of  health care workers trained on Conversion Therapy</t>
  </si>
  <si>
    <t>Number of peer educators sensitised on Mental Health Screening</t>
  </si>
  <si>
    <t>Number of  SGBV survivors</t>
  </si>
  <si>
    <t>Number presenting within 72 hours</t>
  </si>
  <si>
    <t>Number of  survivors tested for HIV</t>
  </si>
  <si>
    <t>Number of  survivors HIV negative at 1st visit</t>
  </si>
  <si>
    <t>Number of  survivors initiated on PEP</t>
  </si>
  <si>
    <t>Number of  survivors completing PEP in the reporting month</t>
  </si>
  <si>
    <t>a. GAD-7</t>
  </si>
  <si>
    <t>Number of KVPs diagonised with mental health issues receiving Psychological First Aid</t>
  </si>
  <si>
    <t>Number of KVPs diagonised with mental health issues referred for specialized services (Medication, psychiatric services, etc)</t>
  </si>
  <si>
    <t>Number of Survivors Screened for STI</t>
  </si>
  <si>
    <t>Number of Survivors Screened Positive for STI</t>
  </si>
  <si>
    <t>Screened positive cervical cancer lesion</t>
  </si>
  <si>
    <t>Referred for cervical cancer treatment at another site</t>
  </si>
  <si>
    <t xml:space="preserve">HTS POS </t>
  </si>
  <si>
    <t xml:space="preserve">TX NEW </t>
  </si>
  <si>
    <t>Screened Positive with Anal Warts</t>
  </si>
  <si>
    <t>a. GAD-2</t>
  </si>
  <si>
    <t>b. PHQ-2</t>
  </si>
  <si>
    <t>Number of KVPs Referred for mental health services from community</t>
  </si>
  <si>
    <t>c. Conversion therapy</t>
  </si>
  <si>
    <t>PHQ9 - Moderate</t>
  </si>
  <si>
    <t>PHQ9 - Moderately Servere</t>
  </si>
  <si>
    <t>GAD7 - Minimal Anxiety</t>
  </si>
  <si>
    <t>GAD7 - Mild Anxiety</t>
  </si>
  <si>
    <t>GAD7 - Moderate Anxiety</t>
  </si>
  <si>
    <t>GAD7 - Servere Anxiety</t>
  </si>
  <si>
    <t>Experiencing Conversion Therapy</t>
  </si>
  <si>
    <t>Number of peer educators sensitized on Conversion Therapy</t>
  </si>
  <si>
    <t xml:space="preserve">Proportion of SMS made on mental health </t>
  </si>
  <si>
    <t>Denominator: Number of SMS received in the reporing period</t>
  </si>
  <si>
    <t>Numerator: Number of SMS on Mental health inquiries/reports</t>
  </si>
  <si>
    <t xml:space="preserve">Proportion of calls made on mental health </t>
  </si>
  <si>
    <t>Denominator: Number of calls received in the reporing period</t>
  </si>
  <si>
    <t>Numerator: Number of calls on Mental health inquiries/reports</t>
  </si>
  <si>
    <t>Proportion of SMS made on conversion therapy</t>
  </si>
  <si>
    <t>Numerator: Number of SMS on Conversion Therapy inquiries/reports</t>
  </si>
  <si>
    <t>Proportion of calls made on conversion therapy</t>
  </si>
  <si>
    <t>Numerator: Number of calls on Conversion Therapy inquiries/reports</t>
  </si>
  <si>
    <t>Treated for cervical cancer at current site</t>
  </si>
  <si>
    <t>Number of Survivors Treated for STI</t>
  </si>
  <si>
    <t>MSM</t>
  </si>
  <si>
    <t>Sum of Total</t>
  </si>
  <si>
    <t>Check</t>
  </si>
  <si>
    <t>Results (#)</t>
  </si>
  <si>
    <t>Proportion (%)</t>
  </si>
  <si>
    <t>KVPs diagonised with MH issues receiving Psychological First Aid</t>
  </si>
  <si>
    <t xml:space="preserve"> KVPs reached with psychoeducation/ MH awareness messages in the community</t>
  </si>
  <si>
    <t>KVPs diagonised with MH issues referred for specialized services</t>
  </si>
  <si>
    <t>KVPs diagnosed with MH issues</t>
  </si>
  <si>
    <t>KVPs screened for MH disorders (at facility level)</t>
  </si>
  <si>
    <t>MiCARE &amp; LiFT</t>
  </si>
  <si>
    <t>LiFT</t>
  </si>
  <si>
    <t>Sum of 15-17 Yrs</t>
  </si>
  <si>
    <t>Values</t>
  </si>
  <si>
    <t>Sum of 18-19 Yrs</t>
  </si>
  <si>
    <t>Sum of 20-24 Yrs</t>
  </si>
  <si>
    <t>Sum of 25-29 Yrs</t>
  </si>
  <si>
    <t>Sum of 30-34 Yrs</t>
  </si>
  <si>
    <t>Sum of 35-39 Yrs</t>
  </si>
  <si>
    <t>Sum of 40-44 Yrs</t>
  </si>
  <si>
    <t>Sum of 44-49 Yrs</t>
  </si>
  <si>
    <t>Sum of 50 Yrs</t>
  </si>
  <si>
    <t>Transgender</t>
  </si>
  <si>
    <t>15-19 Yrs</t>
  </si>
  <si>
    <t>30-34Yrs</t>
  </si>
  <si>
    <t>35-39Yrs</t>
  </si>
  <si>
    <t>40-44Yrs</t>
  </si>
  <si>
    <t>45-49Yrs</t>
  </si>
  <si>
    <t>50+Yrs</t>
  </si>
  <si>
    <t>KP_Prev_Known_Pos</t>
  </si>
  <si>
    <t xml:space="preserve">SGBV Cases </t>
  </si>
  <si>
    <t>Screened Pos with Anal Warts</t>
  </si>
  <si>
    <t>SRH</t>
  </si>
  <si>
    <t>Age</t>
  </si>
  <si>
    <t>KP_Prev</t>
  </si>
  <si>
    <t>Indicators/Age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</si>
</sst>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Aptos Display"/>
      <family val="2"/>
    </font>
    <font>
      <sz val="10"/>
      <color indexed="8"/>
      <name val="Aptos Display"/>
      <family val="2"/>
    </font>
    <font>
      <sz val="8"/>
      <color indexed="8"/>
      <name val="Aptos Display"/>
      <family val="2"/>
    </font>
    <font>
      <sz val="10"/>
      <color indexed="8"/>
      <name val="Calibri"/>
      <family val="2"/>
      <scheme val="minor"/>
    </font>
    <font>
      <b/>
      <sz val="10"/>
      <color theme="1"/>
      <name val="Aptos Display"/>
      <family val="2"/>
    </font>
    <font>
      <b/>
      <sz val="10"/>
      <color indexed="8"/>
      <name val="Aptos Display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ptos Display"/>
    </font>
    <font>
      <b/>
      <sz val="10"/>
      <color rgb="FFFF0000"/>
      <name val="Aptos Display"/>
    </font>
  </fonts>
  <fills count="9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 style="thin">
        <color rgb="FF006666"/>
      </left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thin">
        <color rgb="FF006666"/>
      </left>
      <right/>
      <top style="thin">
        <color rgb="FF006666"/>
      </top>
      <bottom style="thin">
        <color rgb="FF006666"/>
      </bottom>
      <diagonal/>
    </border>
    <border>
      <left style="thin">
        <color rgb="FF006666"/>
      </left>
      <right style="thin">
        <color rgb="FF006666"/>
      </right>
      <top style="thin">
        <color rgb="FF006666"/>
      </top>
      <bottom style="medium">
        <color rgb="FF006666"/>
      </bottom>
      <diagonal/>
    </border>
    <border>
      <left style="thin">
        <color rgb="FF006666"/>
      </left>
      <right style="thin">
        <color rgb="FF006666"/>
      </right>
      <top/>
      <bottom style="thin">
        <color rgb="FF006666"/>
      </bottom>
      <diagonal/>
    </border>
    <border>
      <left style="thin">
        <color rgb="FF006666"/>
      </left>
      <right/>
      <top style="thin">
        <color rgb="FF006666"/>
      </top>
      <bottom style="medium">
        <color rgb="FF006666"/>
      </bottom>
      <diagonal/>
    </border>
    <border>
      <left style="thin">
        <color rgb="FF006666"/>
      </left>
      <right style="thin">
        <color rgb="FF006666"/>
      </right>
      <top/>
      <bottom style="medium">
        <color rgb="FF006666"/>
      </bottom>
      <diagonal/>
    </border>
    <border>
      <left style="medium">
        <color rgb="FF006666"/>
      </left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thin">
        <color rgb="FF006666"/>
      </left>
      <right style="medium">
        <color rgb="FF006666"/>
      </right>
      <top style="thin">
        <color rgb="FF006666"/>
      </top>
      <bottom style="thin">
        <color rgb="FF006666"/>
      </bottom>
      <diagonal/>
    </border>
    <border>
      <left style="medium">
        <color rgb="FF006666"/>
      </left>
      <right style="thin">
        <color rgb="FF006666"/>
      </right>
      <top style="thin">
        <color rgb="FF006666"/>
      </top>
      <bottom style="medium">
        <color rgb="FF006666"/>
      </bottom>
      <diagonal/>
    </border>
    <border>
      <left style="thin">
        <color rgb="FF006666"/>
      </left>
      <right style="medium">
        <color rgb="FF006666"/>
      </right>
      <top style="thin">
        <color rgb="FF006666"/>
      </top>
      <bottom style="medium">
        <color rgb="FF006666"/>
      </bottom>
      <diagonal/>
    </border>
    <border>
      <left style="medium">
        <color rgb="FF006666"/>
      </left>
      <right style="thin">
        <color rgb="FF006666"/>
      </right>
      <top style="medium">
        <color rgb="FF006666"/>
      </top>
      <bottom style="thin">
        <color rgb="FF006666"/>
      </bottom>
      <diagonal/>
    </border>
    <border>
      <left style="thin">
        <color rgb="FF006666"/>
      </left>
      <right style="thin">
        <color rgb="FF006666"/>
      </right>
      <top style="medium">
        <color rgb="FF006666"/>
      </top>
      <bottom style="thin">
        <color rgb="FF006666"/>
      </bottom>
      <diagonal/>
    </border>
    <border>
      <left style="thin">
        <color rgb="FF006666"/>
      </left>
      <right style="medium">
        <color rgb="FF006666"/>
      </right>
      <top style="medium">
        <color rgb="FF006666"/>
      </top>
      <bottom style="thin">
        <color rgb="FF006666"/>
      </bottom>
      <diagonal/>
    </border>
    <border>
      <left style="thin">
        <color rgb="FF006666"/>
      </left>
      <right/>
      <top style="medium">
        <color rgb="FF006666"/>
      </top>
      <bottom style="thin">
        <color rgb="FF006666"/>
      </bottom>
      <diagonal/>
    </border>
    <border>
      <left style="medium">
        <color rgb="FF006666"/>
      </left>
      <right style="medium">
        <color rgb="FF006666"/>
      </right>
      <top style="medium">
        <color rgb="FF006666"/>
      </top>
      <bottom/>
      <diagonal/>
    </border>
    <border>
      <left/>
      <right style="thin">
        <color rgb="FF006666"/>
      </right>
      <top style="thin">
        <color rgb="FF006666"/>
      </top>
      <bottom style="thin">
        <color rgb="FF006666"/>
      </bottom>
      <diagonal/>
    </border>
    <border>
      <left/>
      <right style="thin">
        <color rgb="FF006666"/>
      </right>
      <top style="thin">
        <color rgb="FF006666"/>
      </top>
      <bottom style="medium">
        <color rgb="FF006666"/>
      </bottom>
      <diagonal/>
    </border>
    <border>
      <left style="medium">
        <color rgb="FF006666"/>
      </left>
      <right style="medium">
        <color rgb="FF006666"/>
      </right>
      <top/>
      <bottom style="medium">
        <color rgb="FF006666"/>
      </bottom>
      <diagonal/>
    </border>
    <border>
      <left/>
      <right/>
      <top style="medium">
        <color rgb="FF006666"/>
      </top>
      <bottom/>
      <diagonal/>
    </border>
    <border>
      <left/>
      <right style="medium">
        <color rgb="FF006666"/>
      </right>
      <top style="medium">
        <color rgb="FF006666"/>
      </top>
      <bottom/>
      <diagonal/>
    </border>
    <border>
      <left style="thin">
        <color rgb="FF006666"/>
      </left>
      <right style="thin">
        <color rgb="FF006666"/>
      </right>
      <top style="thin">
        <color rgb="FF006666"/>
      </top>
      <bottom/>
      <diagonal/>
    </border>
    <border>
      <left/>
      <right style="thin">
        <color rgb="FF006666"/>
      </right>
      <top/>
      <bottom style="thin">
        <color rgb="FF006666"/>
      </bottom>
      <diagonal/>
    </border>
    <border>
      <left style="thin">
        <color rgb="FF006666"/>
      </left>
      <right/>
      <top/>
      <bottom style="thin">
        <color rgb="FF006666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2" borderId="0"/>
    <xf numFmtId="0" fontId="2" fillId="2" borderId="0"/>
    <xf numFmtId="9" fontId="2" fillId="2" borderId="0" applyFont="0" applyFill="0" applyBorder="0" applyAlignment="0" applyProtection="0"/>
  </cellStyleXfs>
  <cellXfs count="11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3" borderId="4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0" borderId="0" xfId="0" applyFont="1" applyAlignment="1">
      <alignment vertical="top"/>
    </xf>
    <xf numFmtId="0" fontId="6" fillId="3" borderId="5" xfId="0" applyFont="1" applyFill="1" applyBorder="1" applyAlignment="1">
      <alignment horizontal="left" vertical="top" textRotation="90" wrapText="1"/>
    </xf>
    <xf numFmtId="0" fontId="6" fillId="3" borderId="6" xfId="0" applyFont="1" applyFill="1" applyBorder="1" applyAlignment="1">
      <alignment horizontal="left" vertical="top" textRotation="90" wrapText="1"/>
    </xf>
    <xf numFmtId="164" fontId="5" fillId="0" borderId="0" xfId="1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164" fontId="8" fillId="4" borderId="9" xfId="0" applyNumberFormat="1" applyFont="1" applyFill="1" applyBorder="1"/>
    <xf numFmtId="0" fontId="5" fillId="0" borderId="9" xfId="0" applyFont="1" applyBorder="1"/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9" fillId="0" borderId="7" xfId="0" applyFont="1" applyBorder="1"/>
    <xf numFmtId="0" fontId="4" fillId="0" borderId="10" xfId="0" applyFont="1" applyBorder="1"/>
    <xf numFmtId="164" fontId="4" fillId="0" borderId="10" xfId="1" applyNumberFormat="1" applyFont="1" applyBorder="1"/>
    <xf numFmtId="0" fontId="4" fillId="5" borderId="9" xfId="0" applyFont="1" applyFill="1" applyBorder="1" applyAlignment="1">
      <alignment horizontal="center" vertical="top" wrapText="1"/>
    </xf>
    <xf numFmtId="0" fontId="4" fillId="0" borderId="9" xfId="0" applyFont="1" applyBorder="1"/>
    <xf numFmtId="165" fontId="4" fillId="0" borderId="9" xfId="2" applyNumberFormat="1" applyFont="1" applyBorder="1"/>
    <xf numFmtId="0" fontId="4" fillId="5" borderId="9" xfId="0" applyFont="1" applyFill="1" applyBorder="1" applyAlignment="1">
      <alignment vertical="top"/>
    </xf>
    <xf numFmtId="0" fontId="11" fillId="0" borderId="7" xfId="3" applyFont="1" applyFill="1" applyBorder="1" applyAlignment="1">
      <alignment horizontal="center" textRotation="90"/>
    </xf>
    <xf numFmtId="0" fontId="3" fillId="2" borderId="7" xfId="3" applyFont="1" applyBorder="1" applyAlignment="1">
      <alignment horizontal="center" textRotation="90"/>
    </xf>
    <xf numFmtId="0" fontId="10" fillId="6" borderId="7" xfId="4" applyFont="1" applyFill="1" applyBorder="1" applyAlignment="1"/>
    <xf numFmtId="0" fontId="7" fillId="2" borderId="7" xfId="4" applyFont="1" applyBorder="1"/>
    <xf numFmtId="0" fontId="7" fillId="6" borderId="7" xfId="4" applyFont="1" applyFill="1" applyBorder="1" applyAlignment="1"/>
    <xf numFmtId="9" fontId="7" fillId="2" borderId="7" xfId="5" applyFont="1" applyBorder="1"/>
    <xf numFmtId="0" fontId="3" fillId="2" borderId="8" xfId="3" applyFont="1" applyBorder="1" applyAlignment="1">
      <alignment horizontal="center" textRotation="90"/>
    </xf>
    <xf numFmtId="0" fontId="10" fillId="6" borderId="8" xfId="4" applyFont="1" applyFill="1" applyBorder="1" applyAlignment="1"/>
    <xf numFmtId="0" fontId="7" fillId="2" borderId="8" xfId="4" applyFont="1" applyBorder="1"/>
    <xf numFmtId="0" fontId="7" fillId="6" borderId="8" xfId="4" applyFont="1" applyFill="1" applyBorder="1" applyAlignment="1"/>
    <xf numFmtId="9" fontId="7" fillId="2" borderId="8" xfId="5" applyFont="1" applyBorder="1"/>
    <xf numFmtId="0" fontId="3" fillId="2" borderId="13" xfId="3" applyFont="1" applyBorder="1" applyAlignment="1">
      <alignment horizontal="center" textRotation="90"/>
    </xf>
    <xf numFmtId="0" fontId="3" fillId="2" borderId="14" xfId="3" applyFont="1" applyBorder="1" applyAlignment="1">
      <alignment horizontal="center" textRotation="90"/>
    </xf>
    <xf numFmtId="0" fontId="10" fillId="6" borderId="13" xfId="4" applyFont="1" applyFill="1" applyBorder="1" applyAlignment="1"/>
    <xf numFmtId="0" fontId="10" fillId="6" borderId="14" xfId="4" applyFont="1" applyFill="1" applyBorder="1" applyAlignment="1"/>
    <xf numFmtId="0" fontId="7" fillId="2" borderId="13" xfId="4" applyFont="1" applyBorder="1"/>
    <xf numFmtId="0" fontId="7" fillId="2" borderId="14" xfId="4" applyFont="1" applyBorder="1"/>
    <xf numFmtId="0" fontId="7" fillId="6" borderId="13" xfId="4" applyFont="1" applyFill="1" applyBorder="1" applyAlignment="1"/>
    <xf numFmtId="0" fontId="7" fillId="6" borderId="14" xfId="4" applyFont="1" applyFill="1" applyBorder="1" applyAlignment="1"/>
    <xf numFmtId="9" fontId="7" fillId="2" borderId="13" xfId="5" applyFont="1" applyBorder="1"/>
    <xf numFmtId="9" fontId="7" fillId="2" borderId="14" xfId="5" applyFont="1" applyBorder="1"/>
    <xf numFmtId="0" fontId="7" fillId="2" borderId="15" xfId="4" applyFont="1" applyBorder="1"/>
    <xf numFmtId="0" fontId="7" fillId="2" borderId="9" xfId="4" applyFont="1" applyBorder="1"/>
    <xf numFmtId="0" fontId="7" fillId="2" borderId="16" xfId="4" applyFont="1" applyBorder="1"/>
    <xf numFmtId="0" fontId="11" fillId="0" borderId="13" xfId="3" applyFont="1" applyFill="1" applyBorder="1" applyAlignment="1">
      <alignment horizontal="center" textRotation="90"/>
    </xf>
    <xf numFmtId="0" fontId="11" fillId="0" borderId="8" xfId="3" applyFont="1" applyFill="1" applyBorder="1" applyAlignment="1">
      <alignment horizontal="center" textRotation="90"/>
    </xf>
    <xf numFmtId="0" fontId="7" fillId="2" borderId="11" xfId="4" applyFont="1" applyBorder="1"/>
    <xf numFmtId="164" fontId="7" fillId="2" borderId="13" xfId="4" applyNumberFormat="1" applyFont="1" applyBorder="1"/>
    <xf numFmtId="164" fontId="7" fillId="2" borderId="7" xfId="4" applyNumberFormat="1" applyFont="1" applyBorder="1"/>
    <xf numFmtId="0" fontId="3" fillId="2" borderId="17" xfId="3" applyFont="1" applyBorder="1" applyAlignment="1">
      <alignment horizontal="center"/>
    </xf>
    <xf numFmtId="0" fontId="3" fillId="2" borderId="18" xfId="3" applyFont="1" applyBorder="1" applyAlignment="1">
      <alignment horizontal="center"/>
    </xf>
    <xf numFmtId="0" fontId="3" fillId="2" borderId="20" xfId="3" applyFont="1" applyBorder="1" applyAlignment="1">
      <alignment horizontal="center"/>
    </xf>
    <xf numFmtId="0" fontId="3" fillId="2" borderId="19" xfId="3" applyFont="1" applyBorder="1" applyAlignment="1">
      <alignment horizontal="center"/>
    </xf>
    <xf numFmtId="0" fontId="11" fillId="0" borderId="17" xfId="3" applyFont="1" applyFill="1" applyBorder="1" applyAlignment="1">
      <alignment horizontal="center"/>
    </xf>
    <xf numFmtId="0" fontId="11" fillId="0" borderId="18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center"/>
    </xf>
    <xf numFmtId="0" fontId="12" fillId="0" borderId="7" xfId="0" pivotButton="1" applyFont="1" applyBorder="1"/>
    <xf numFmtId="0" fontId="12" fillId="0" borderId="7" xfId="0" pivotButton="1" applyFont="1" applyBorder="1" applyAlignment="1">
      <alignment horizontal="center"/>
    </xf>
    <xf numFmtId="0" fontId="12" fillId="0" borderId="7" xfId="0" applyFont="1" applyBorder="1"/>
    <xf numFmtId="0" fontId="12" fillId="0" borderId="9" xfId="0" pivotButton="1" applyFont="1" applyBorder="1"/>
    <xf numFmtId="0" fontId="12" fillId="0" borderId="9" xfId="0" pivotButton="1" applyFont="1" applyBorder="1" applyAlignment="1">
      <alignment horizontal="center"/>
    </xf>
    <xf numFmtId="0" fontId="12" fillId="0" borderId="9" xfId="0" applyFont="1" applyBorder="1"/>
    <xf numFmtId="0" fontId="13" fillId="0" borderId="7" xfId="0" applyFont="1" applyBorder="1"/>
    <xf numFmtId="0" fontId="12" fillId="0" borderId="9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64" fontId="8" fillId="4" borderId="7" xfId="0" applyNumberFormat="1" applyFont="1" applyFill="1" applyBorder="1"/>
    <xf numFmtId="164" fontId="12" fillId="0" borderId="7" xfId="0" applyNumberFormat="1" applyFont="1" applyBorder="1"/>
    <xf numFmtId="164" fontId="5" fillId="0" borderId="0" xfId="1" applyNumberFormat="1" applyFont="1" applyAlignment="1">
      <alignment horizontal="center"/>
    </xf>
    <xf numFmtId="164" fontId="12" fillId="0" borderId="9" xfId="0" applyNumberFormat="1" applyFont="1" applyBorder="1"/>
    <xf numFmtId="164" fontId="12" fillId="0" borderId="7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0" fontId="12" fillId="0" borderId="7" xfId="0" applyFont="1" applyBorder="1" applyAlignment="1">
      <alignment textRotation="90"/>
    </xf>
    <xf numFmtId="0" fontId="7" fillId="2" borderId="22" xfId="4" applyFont="1" applyBorder="1"/>
    <xf numFmtId="0" fontId="10" fillId="6" borderId="22" xfId="4" applyFont="1" applyFill="1" applyBorder="1" applyAlignment="1"/>
    <xf numFmtId="0" fontId="7" fillId="6" borderId="22" xfId="4" applyFont="1" applyFill="1" applyBorder="1" applyAlignment="1"/>
    <xf numFmtId="9" fontId="7" fillId="2" borderId="22" xfId="5" applyFont="1" applyBorder="1"/>
    <xf numFmtId="0" fontId="7" fillId="2" borderId="23" xfId="4" applyFont="1" applyBorder="1"/>
    <xf numFmtId="0" fontId="0" fillId="0" borderId="7" xfId="0" applyBorder="1"/>
    <xf numFmtId="0" fontId="12" fillId="8" borderId="7" xfId="0" applyFont="1" applyFill="1" applyBorder="1"/>
    <xf numFmtId="0" fontId="12" fillId="0" borderId="8" xfId="0" applyFont="1" applyBorder="1"/>
    <xf numFmtId="0" fontId="12" fillId="0" borderId="8" xfId="0" applyFont="1" applyBorder="1" applyAlignment="1">
      <alignment textRotation="90"/>
    </xf>
    <xf numFmtId="0" fontId="0" fillId="0" borderId="10" xfId="0" applyBorder="1"/>
    <xf numFmtId="0" fontId="0" fillId="0" borderId="21" xfId="0" applyBorder="1"/>
    <xf numFmtId="0" fontId="13" fillId="2" borderId="24" xfId="0" applyFont="1" applyFill="1" applyBorder="1" applyAlignment="1">
      <alignment horizontal="center" textRotation="90"/>
    </xf>
    <xf numFmtId="0" fontId="12" fillId="0" borderId="17" xfId="0" applyFont="1" applyBorder="1"/>
    <xf numFmtId="0" fontId="12" fillId="0" borderId="18" xfId="0" applyFont="1" applyBorder="1"/>
    <xf numFmtId="0" fontId="12" fillId="0" borderId="18" xfId="0" pivotButton="1" applyFont="1" applyBorder="1"/>
    <xf numFmtId="0" fontId="0" fillId="0" borderId="25" xfId="0" applyBorder="1"/>
    <xf numFmtId="0" fontId="0" fillId="0" borderId="26" xfId="0" applyBorder="1"/>
    <xf numFmtId="0" fontId="12" fillId="0" borderId="13" xfId="0" applyFont="1" applyBorder="1"/>
    <xf numFmtId="0" fontId="12" fillId="0" borderId="15" xfId="0" pivotButton="1" applyFont="1" applyBorder="1" applyAlignment="1">
      <alignment horizontal="center"/>
    </xf>
    <xf numFmtId="0" fontId="0" fillId="0" borderId="9" xfId="0" applyBorder="1"/>
    <xf numFmtId="0" fontId="12" fillId="0" borderId="25" xfId="0" applyFont="1" applyBorder="1"/>
    <xf numFmtId="0" fontId="12" fillId="0" borderId="0" xfId="0" applyFont="1" applyBorder="1"/>
    <xf numFmtId="0" fontId="12" fillId="0" borderId="0" xfId="0" applyFont="1" applyBorder="1" applyAlignment="1">
      <alignment textRotation="90"/>
    </xf>
    <xf numFmtId="164" fontId="12" fillId="0" borderId="10" xfId="0" applyNumberFormat="1" applyFont="1" applyBorder="1"/>
    <xf numFmtId="164" fontId="12" fillId="0" borderId="27" xfId="0" applyNumberFormat="1" applyFont="1" applyBorder="1"/>
    <xf numFmtId="0" fontId="5" fillId="0" borderId="22" xfId="0" applyFont="1" applyBorder="1"/>
    <xf numFmtId="0" fontId="5" fillId="0" borderId="8" xfId="0" applyFont="1" applyBorder="1"/>
    <xf numFmtId="0" fontId="9" fillId="7" borderId="28" xfId="0" applyFont="1" applyFill="1" applyBorder="1" applyAlignment="1">
      <alignment vertical="top" textRotation="90"/>
    </xf>
    <xf numFmtId="0" fontId="9" fillId="7" borderId="10" xfId="0" applyFont="1" applyFill="1" applyBorder="1" applyAlignment="1">
      <alignment vertical="top" textRotation="90"/>
    </xf>
    <xf numFmtId="0" fontId="9" fillId="7" borderId="29" xfId="0" applyFont="1" applyFill="1" applyBorder="1" applyAlignment="1">
      <alignment vertical="top" textRotation="90"/>
    </xf>
    <xf numFmtId="164" fontId="7" fillId="2" borderId="8" xfId="4" applyNumberFormat="1" applyFont="1" applyBorder="1"/>
  </cellXfs>
  <cellStyles count="6">
    <cellStyle name="Comma" xfId="1" builtinId="3"/>
    <cellStyle name="Normal" xfId="0" builtinId="0"/>
    <cellStyle name="Normal 2" xfId="4"/>
    <cellStyle name="Normal 3" xfId="3"/>
    <cellStyle name="Percent" xfId="2" builtinId="5"/>
    <cellStyle name="Percent 2" xfId="5"/>
  </cellStyles>
  <dxfs count="117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fill>
        <patternFill patternType="solid">
          <fgColor indexed="64"/>
          <bgColor theme="8" tint="0.79998168889431442"/>
        </patternFill>
      </fill>
      <alignment horizontal="general" vertical="top" textRotation="90" wrapText="0" indent="0" justifyLastLine="0" shrinkToFit="0" readingOrder="0"/>
      <border diagonalUp="0" diagonalDown="0" outline="0">
        <left style="thin">
          <color rgb="FF006666"/>
        </left>
        <right style="thin">
          <color rgb="FF00666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/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Display"/>
        <scheme val="none"/>
      </font>
      <border diagonalUp="0" diagonalDown="0">
        <left/>
        <right style="thin">
          <color rgb="FF006666"/>
        </right>
        <top style="thin">
          <color rgb="FF006666"/>
        </top>
        <bottom style="thin">
          <color rgb="FF006666"/>
        </bottom>
        <vertical/>
        <horizontal/>
      </border>
    </dxf>
    <dxf>
      <border outline="0">
        <top style="thin">
          <color rgb="FF006666"/>
        </top>
      </border>
    </dxf>
    <dxf>
      <border outline="0">
        <bottom style="thin">
          <color rgb="FF006666"/>
        </bottom>
      </border>
    </dxf>
    <dxf>
      <border outline="0"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  <bottom style="medium">
          <color rgb="FF006666"/>
        </bottom>
      </border>
    </dxf>
    <dxf>
      <fill>
        <patternFill patternType="solid">
          <bgColor theme="9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90"/>
    </dxf>
    <dxf>
      <alignment textRotation="90"/>
    </dxf>
    <dxf>
      <alignment horizontal="center"/>
    </dxf>
    <dxf>
      <alignment horizontal="center"/>
    </dxf>
    <dxf>
      <border>
        <bottom style="medium">
          <color rgb="FF006666"/>
        </bottom>
      </border>
    </dxf>
    <dxf>
      <alignment horizontal="center"/>
    </dxf>
    <dxf>
      <alignment horizontal="center"/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alignment horizontal="center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border>
        <bottom style="medium">
          <color rgb="FF006666"/>
        </bottom>
      </border>
    </dxf>
    <dxf>
      <alignment horizontal="center"/>
    </dxf>
    <dxf>
      <alignment horizontal="center"/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alignment horizontal="center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alignment horizontal="center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/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17"/>
        </right>
        <top style="thin">
          <color indexed="17"/>
        </top>
        <bottom style="thin">
          <color indexed="17"/>
        </bottom>
      </border>
    </dxf>
    <dxf>
      <border outline="0">
        <top style="thin">
          <color indexed="17"/>
        </top>
      </border>
    </dxf>
    <dxf>
      <border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fill>
        <patternFill patternType="solid">
          <fgColor indexed="64"/>
          <bgColor indexed="2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/>
        <bottom/>
      </border>
    </dxf>
  </dxfs>
  <tableStyles count="0" defaultTableStyle="TableStyleMedium2" defaultPivotStyle="PivotStyleLight16"/>
  <colors>
    <mruColors>
      <color rgb="FF0066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LiFT &amp; MiCARE Cascade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Cascade!$B$3</c:f>
              <c:strCache>
                <c:ptCount val="1"/>
                <c:pt idx="0">
                  <c:v>Results (#)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1367F77C-A9E5-4A49-BA20-D8EA53A9185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3010AA6-4AD2-40ED-89AB-3B205E04D33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CE3-4A03-89DC-105826D4B53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3B5DB34-0F92-46C2-BF34-34E868875F3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44CF187-5BA1-4EA9-A40D-58445A7079A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CE3-4A03-89DC-105826D4B53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68789FE-19B6-464F-A368-7F5D6177649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34CC14F-B76D-45AD-9312-EFADF46A6AD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CE3-4A03-89DC-105826D4B53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0CD04FA-E3A9-481C-9522-4927A45ED56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A6084C8-AF38-4A2A-BE8A-D148E811A58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CE3-4A03-89DC-105826D4B53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6068F26-01D8-4033-9C4C-8D1CFF3B51F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2B8BA45-230E-4D31-9933-CE7F004B151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CE3-4A03-89DC-105826D4B53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8ACB36A-19BA-4723-97EA-1FDC4449866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56507BA-A4AB-446B-9687-0F969695BF4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CE3-4A03-89DC-105826D4B53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818D439-F2F3-4FF7-831A-D9F2B81D901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1926240-A0A9-457A-8A67-37186730ACE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CE3-4A03-89DC-105826D4B53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4BD596A-AAF8-41FB-8071-96F3105B890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4BB41B7-B307-4220-ADC3-6485D0DC09E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CE3-4A03-89DC-105826D4B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Cascade!$C$2:$J$2</c:f>
              <c:strCache>
                <c:ptCount val="8"/>
                <c:pt idx="0">
                  <c:v>Key Population Size Estimates</c:v>
                </c:pt>
                <c:pt idx="1">
                  <c:v>KP_Prev Identified within the Month</c:v>
                </c:pt>
                <c:pt idx="2">
                  <c:v>KVPs screened for MH disorders (at facility level)</c:v>
                </c:pt>
                <c:pt idx="3">
                  <c:v>KVPs diagnosed with MH issues</c:v>
                </c:pt>
                <c:pt idx="4">
                  <c:v>KVPs diagonised with MH issues receiving Psychological First Aid</c:v>
                </c:pt>
                <c:pt idx="5">
                  <c:v>KVPs diagonised with MH issues referred for specialized services</c:v>
                </c:pt>
                <c:pt idx="6">
                  <c:v> KVPs reached with psychoeducation/ MH awareness messages in the community</c:v>
                </c:pt>
                <c:pt idx="7">
                  <c:v>Experiencing Conversion Therapy</c:v>
                </c:pt>
              </c:strCache>
            </c:strRef>
          </c:cat>
          <c:val>
            <c:numRef>
              <c:f>Cascade!$C$3:$J$3</c:f>
              <c:numCache>
                <c:formatCode>_(* #,##0_);_(* \(#,##0\);_(* "-"??_);_(@_)</c:formatCode>
                <c:ptCount val="8"/>
                <c:pt idx="0">
                  <c:v>29815</c:v>
                </c:pt>
                <c:pt idx="1">
                  <c:v>22814</c:v>
                </c:pt>
                <c:pt idx="2">
                  <c:v>4139</c:v>
                </c:pt>
                <c:pt idx="3">
                  <c:v>74</c:v>
                </c:pt>
                <c:pt idx="4">
                  <c:v>0</c:v>
                </c:pt>
                <c:pt idx="5">
                  <c:v>0</c:v>
                </c:pt>
                <c:pt idx="6">
                  <c:v>186</c:v>
                </c:pt>
                <c:pt idx="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Cascade!$C$4:$J$4</c15:f>
                <c15:dlblRangeCache>
                  <c:ptCount val="8"/>
                  <c:pt idx="1">
                    <c:v>76.5%</c:v>
                  </c:pt>
                  <c:pt idx="2">
                    <c:v>18.1%</c:v>
                  </c:pt>
                  <c:pt idx="3">
                    <c:v>1.8%</c:v>
                  </c:pt>
                  <c:pt idx="4">
                    <c:v>0.0%</c:v>
                  </c:pt>
                  <c:pt idx="5">
                    <c:v>0.0%</c:v>
                  </c:pt>
                  <c:pt idx="6">
                    <c:v>0.8%</c:v>
                  </c:pt>
                  <c:pt idx="7">
                    <c:v>0.0%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CE3-4A03-89DC-105826D4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1513547776"/>
        <c:axId val="2054764656"/>
      </c:barChart>
      <c:catAx>
        <c:axId val="15135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54764656"/>
        <c:crosses val="autoZero"/>
        <c:auto val="1"/>
        <c:lblAlgn val="ctr"/>
        <c:lblOffset val="100"/>
        <c:noMultiLvlLbl val="0"/>
      </c:catAx>
      <c:valAx>
        <c:axId val="205476465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5135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8080"/>
      </a:solidFill>
      <a:round/>
    </a:ln>
    <a:effectLst/>
  </c:spPr>
  <c:txPr>
    <a:bodyPr/>
    <a:lstStyle/>
    <a:p>
      <a:pPr>
        <a:defRPr>
          <a:latin typeface="Aptos Display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LiFT Cascade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Cascade!$B$3</c:f>
              <c:strCache>
                <c:ptCount val="1"/>
                <c:pt idx="0">
                  <c:v>Results (#)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6D86C18D-BA61-4635-940F-6B2F9273EB5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2430EEB-1877-43E6-A91D-8132EF286B5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AC7-43EC-9D09-88B929051ECE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6FD3CF1-8946-48D2-8F79-C50AB888FD8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FD3AD10-746C-44CA-872B-5BCFC5D55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AC7-43EC-9D09-88B929051ECE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EB0E3A0-53FD-4C23-85F3-27096C3D77F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5DB8735-7AF7-482D-9BC8-BC666D7B0EB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AC7-43EC-9D09-88B929051ECE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18B367E-F7C6-44BE-9D32-85804FEF5EA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74FAA12-4E89-4D69-A3EE-9E8E2A1A72F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AC7-43EC-9D09-88B929051ECE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9D1317F-D67C-4DBF-8A13-AC51296CE5F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1076570-73F0-4E2D-AD45-CC6EB4DB764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AC7-43EC-9D09-88B929051ECE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B012A9E-C97D-42A6-A60C-4E732857AE7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17D786B-ACCA-424F-881E-D373CD2537C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AC7-43EC-9D09-88B929051EC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4F6BCD9-2283-45BA-AC9C-7C8BB7ECCA5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A516356-EAAD-4CB5-8CD9-5424A64C28F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AC7-43EC-9D09-88B929051EC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CFCB92-8437-43A5-B456-2E04CB79210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35F6521-501B-429D-8F72-C8E87BBD241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AC7-43EC-9D09-88B929051E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Cascade!$M$2:$R$2</c:f>
              <c:strCache>
                <c:ptCount val="6"/>
                <c:pt idx="0">
                  <c:v>Key Population Size Estimates</c:v>
                </c:pt>
                <c:pt idx="1">
                  <c:v>KP_Prev Identified within the Month</c:v>
                </c:pt>
                <c:pt idx="2">
                  <c:v>KP_Prev Known Positives Identified within the month</c:v>
                </c:pt>
                <c:pt idx="3">
                  <c:v>Screened for Mental Health</c:v>
                </c:pt>
                <c:pt idx="4">
                  <c:v>Mental Health cases</c:v>
                </c:pt>
                <c:pt idx="5">
                  <c:v>Referred/Treated</c:v>
                </c:pt>
              </c:strCache>
            </c:strRef>
          </c:cat>
          <c:val>
            <c:numRef>
              <c:f>Cascade!$M$3:$R$3</c:f>
              <c:numCache>
                <c:formatCode>_(* #,##0_);_(* \(#,##0\);_(* "-"??_);_(@_)</c:formatCode>
                <c:ptCount val="6"/>
                <c:pt idx="0">
                  <c:v>29815</c:v>
                </c:pt>
                <c:pt idx="1">
                  <c:v>22814</c:v>
                </c:pt>
                <c:pt idx="2">
                  <c:v>560</c:v>
                </c:pt>
                <c:pt idx="3">
                  <c:v>4139</c:v>
                </c:pt>
                <c:pt idx="4">
                  <c:v>74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Cascade!$M$4:$R$4</c15:f>
                <c15:dlblRangeCache>
                  <c:ptCount val="6"/>
                  <c:pt idx="1">
                    <c:v>76.5%</c:v>
                  </c:pt>
                  <c:pt idx="2">
                    <c:v>2.5%</c:v>
                  </c:pt>
                  <c:pt idx="3">
                    <c:v>18.1%</c:v>
                  </c:pt>
                  <c:pt idx="4">
                    <c:v>1.8%</c:v>
                  </c:pt>
                  <c:pt idx="5">
                    <c:v>1.4%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AC7-43EC-9D09-88B92905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1513547776"/>
        <c:axId val="2054764656"/>
      </c:barChart>
      <c:catAx>
        <c:axId val="15135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54764656"/>
        <c:crosses val="autoZero"/>
        <c:auto val="1"/>
        <c:lblAlgn val="ctr"/>
        <c:lblOffset val="100"/>
        <c:noMultiLvlLbl val="0"/>
      </c:catAx>
      <c:valAx>
        <c:axId val="205476465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5135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8080"/>
      </a:solidFill>
      <a:round/>
    </a:ln>
    <a:effectLst/>
  </c:spPr>
  <c:txPr>
    <a:bodyPr/>
    <a:lstStyle/>
    <a:p>
      <a:pPr>
        <a:defRPr>
          <a:latin typeface="Aptos Display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LiFT Cascade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Cascade!$B$25</c:f>
              <c:strCache>
                <c:ptCount val="1"/>
                <c:pt idx="0">
                  <c:v>Results (#)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273F8E1-9950-4065-80CC-9BB8D37BD10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EE4F9FA-DF85-4217-BE0C-BE94F2B35FD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E-4E32-9B89-F047E73ED1A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CC7F319-4231-4C9F-AB6C-B9A59952AF7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94F4FDA-0FE8-424D-9601-2DA62D45308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E6E-4E32-9B89-F047E73ED1AF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A5A2DDE-0205-4B9A-BD6B-7F9CFB14B88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1107060-96F8-418A-A32F-E379440B837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E6E-4E32-9B89-F047E73ED1A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76DB8B8-B674-4AA8-827E-AFBB82E16B4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AF0F86B-BD6C-43EC-BE2E-17AD7904962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E6E-4E32-9B89-F047E73ED1A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B824D42-7E4F-4328-95CC-AE44E5C51B3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AC3E87F-2BB2-48A5-867E-EE6FEA34155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E6E-4E32-9B89-F047E73ED1A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3ACAEC9-CCDF-4798-B9DC-586C76D9608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7CFC7E7-373D-4FC8-96D3-427068C378D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E6E-4E32-9B89-F047E73ED1A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4237DBA-A779-493D-A250-58B7B15B327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6EEA247-0661-4E4C-870A-69131ECB794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E6E-4E32-9B89-F047E73ED1A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10F1BC6-69BE-410C-9D0C-C258D90F578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F6699C6-18BF-4696-9D57-04C277200EF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E6E-4E32-9B89-F047E73ED1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Cascade!$C$24:$F$24</c:f>
              <c:strCache>
                <c:ptCount val="4"/>
                <c:pt idx="0">
                  <c:v>TX CURR </c:v>
                </c:pt>
                <c:pt idx="1">
                  <c:v>Eligible for VL</c:v>
                </c:pt>
                <c:pt idx="2">
                  <c:v>VL samples collected</c:v>
                </c:pt>
                <c:pt idx="3">
                  <c:v>Suppressed (VL &lt;1000)</c:v>
                </c:pt>
              </c:strCache>
            </c:strRef>
          </c:cat>
          <c:val>
            <c:numRef>
              <c:f>Cascade!$C$25:$F$25</c:f>
              <c:numCache>
                <c:formatCode>_(* #,##0_);_(* \(#,##0\);_(* "-"??_);_(@_)</c:formatCode>
                <c:ptCount val="4"/>
                <c:pt idx="0">
                  <c:v>571</c:v>
                </c:pt>
                <c:pt idx="1">
                  <c:v>243</c:v>
                </c:pt>
                <c:pt idx="2">
                  <c:v>157</c:v>
                </c:pt>
                <c:pt idx="3">
                  <c:v>157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Cascade!$C$26:$F$26</c15:f>
                <c15:dlblRangeCache>
                  <c:ptCount val="4"/>
                  <c:pt idx="1">
                    <c:v>42.6%</c:v>
                  </c:pt>
                  <c:pt idx="2">
                    <c:v>64.6%</c:v>
                  </c:pt>
                  <c:pt idx="3">
                    <c:v>100.0%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EE6E-4E32-9B89-F047E73E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1513547776"/>
        <c:axId val="2054764656"/>
      </c:barChart>
      <c:catAx>
        <c:axId val="15135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54764656"/>
        <c:crosses val="autoZero"/>
        <c:auto val="1"/>
        <c:lblAlgn val="ctr"/>
        <c:lblOffset val="100"/>
        <c:noMultiLvlLbl val="0"/>
      </c:catAx>
      <c:valAx>
        <c:axId val="205476465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5135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8080"/>
      </a:solidFill>
      <a:round/>
    </a:ln>
    <a:effectLst/>
  </c:spPr>
  <c:txPr>
    <a:bodyPr/>
    <a:lstStyle/>
    <a:p>
      <a:pPr>
        <a:defRPr>
          <a:latin typeface="Aptos Display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SRH Cascade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Cascade!$B$25</c:f>
              <c:strCache>
                <c:ptCount val="1"/>
                <c:pt idx="0">
                  <c:v>Results (#)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6D86C18D-BA61-4635-940F-6B2F9273EB5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2430EEB-1877-43E6-A91D-8132EF286B5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6D-490D-902A-639E7E0DFE8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6FD3CF1-8946-48D2-8F79-C50AB888FD8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FD3AD10-746C-44CA-872B-5BCFC5D55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06D-490D-902A-639E7E0DFE8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EB0E3A0-53FD-4C23-85F3-27096C3D77F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5DB8735-7AF7-482D-9BC8-BC666D7B0EB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06D-490D-902A-639E7E0DFE8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18B367E-F7C6-44BE-9D32-85804FEF5EA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74FAA12-4E89-4D69-A3EE-9E8E2A1A72F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06D-490D-902A-639E7E0DFE8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9D1317F-D67C-4DBF-8A13-AC51296CE5F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1076570-73F0-4E2D-AD45-CC6EB4DB764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06D-490D-902A-639E7E0DFE8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B012A9E-C97D-42A6-A60C-4E732857AE7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17D786B-ACCA-424F-881E-D373CD2537C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06D-490D-902A-639E7E0DFE8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4F6BCD9-2283-45BA-AC9C-7C8BB7ECCA5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A516356-EAAD-4CB5-8CD9-5424A64C28F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06D-490D-902A-639E7E0DFE8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CFCB92-8437-43A5-B456-2E04CB79210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35F6521-501B-429D-8F72-C8E87BBD241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06D-490D-902A-639E7E0DFE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Cascade!$M$24:$Q$24</c:f>
              <c:strCache>
                <c:ptCount val="5"/>
                <c:pt idx="0">
                  <c:v>Key Population Size Estimates</c:v>
                </c:pt>
                <c:pt idx="1">
                  <c:v>KP_Prev Identified within the Month</c:v>
                </c:pt>
                <c:pt idx="2">
                  <c:v>Screening for STI </c:v>
                </c:pt>
                <c:pt idx="3">
                  <c:v>Screened positive for STI </c:v>
                </c:pt>
                <c:pt idx="4">
                  <c:v>Treated for STI </c:v>
                </c:pt>
              </c:strCache>
            </c:strRef>
          </c:cat>
          <c:val>
            <c:numRef>
              <c:f>Cascade!$M$25:$Q$25</c:f>
              <c:numCache>
                <c:formatCode>_(* #,##0_);_(* \(#,##0\);_(* "-"??_);_(@_)</c:formatCode>
                <c:ptCount val="5"/>
                <c:pt idx="0">
                  <c:v>29815</c:v>
                </c:pt>
                <c:pt idx="1">
                  <c:v>22814</c:v>
                </c:pt>
                <c:pt idx="2">
                  <c:v>4727</c:v>
                </c:pt>
                <c:pt idx="3">
                  <c:v>164</c:v>
                </c:pt>
                <c:pt idx="4">
                  <c:v>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Cascade!$M$26:$R$26</c15:f>
                <c15:dlblRangeCache>
                  <c:ptCount val="6"/>
                  <c:pt idx="1">
                    <c:v>76.5%</c:v>
                  </c:pt>
                  <c:pt idx="2">
                    <c:v>20.7%</c:v>
                  </c:pt>
                  <c:pt idx="3">
                    <c:v>0.7%</c:v>
                  </c:pt>
                  <c:pt idx="4">
                    <c:v>45.1%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406D-490D-902A-639E7E0D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1513547776"/>
        <c:axId val="2054764656"/>
      </c:barChart>
      <c:catAx>
        <c:axId val="15135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54764656"/>
        <c:crosses val="autoZero"/>
        <c:auto val="1"/>
        <c:lblAlgn val="ctr"/>
        <c:lblOffset val="100"/>
        <c:noMultiLvlLbl val="0"/>
      </c:catAx>
      <c:valAx>
        <c:axId val="205476465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5135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8080"/>
      </a:solidFill>
      <a:round/>
    </a:ln>
    <a:effectLst/>
  </c:spPr>
  <c:txPr>
    <a:bodyPr/>
    <a:lstStyle/>
    <a:p>
      <a:pPr>
        <a:defRPr>
          <a:latin typeface="Aptos Display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90487</xdr:rowOff>
    </xdr:from>
    <xdr:to>
      <xdr:col>10</xdr:col>
      <xdr:colOff>9525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59F43-2E64-1AB8-60C3-11A5F2444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85725</xdr:rowOff>
    </xdr:from>
    <xdr:to>
      <xdr:col>18</xdr:col>
      <xdr:colOff>38101</xdr:colOff>
      <xdr:row>21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33FD5-AE1E-45E6-959D-36B4CB04F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23813</xdr:colOff>
      <xdr:row>44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EA0237-0A4F-4A00-A3AC-A9F76C61D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18</xdr:col>
      <xdr:colOff>38101</xdr:colOff>
      <xdr:row>44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F1EF17-6DF6-40EC-8902-35193574B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Emmanuel Kaunda" refreshedDate="45481.69311122685" createdVersion="6" refreshedVersion="6" minRefreshableVersion="3" recordCount="1017">
  <cacheSource type="worksheet">
    <worksheetSource name="Table1"/>
  </cacheSource>
  <cacheFields count="21">
    <cacheField name="Implementing Partner" numFmtId="0">
      <sharedItems/>
    </cacheField>
    <cacheField name="County" numFmtId="0">
      <sharedItems/>
    </cacheField>
    <cacheField name="Facility/DICE" numFmtId="0">
      <sharedItems/>
    </cacheField>
    <cacheField name="MFL Code" numFmtId="0">
      <sharedItems containsSemiMixedTypes="0" containsString="0" containsNumber="1" containsInteger="1" minValue="0" maxValue="30678"/>
    </cacheField>
    <cacheField name="Month" numFmtId="0">
      <sharedItems/>
    </cacheField>
    <cacheField name="Typology" numFmtId="0">
      <sharedItems count="2">
        <s v="FSW"/>
        <s v="MSM"/>
      </sharedItems>
    </cacheField>
    <cacheField name="Report group" numFmtId="0">
      <sharedItems count="2">
        <s v="Lift Up"/>
        <s v="Micare"/>
      </sharedItems>
    </cacheField>
    <cacheField name="Section" numFmtId="0">
      <sharedItems count="10">
        <s v="Prevention "/>
        <s v="Testing "/>
        <s v="Treatment "/>
        <s v="Gender Based Violence"/>
        <s v="Screening of Reproductive Health"/>
        <s v="Mental Health Screening at the Facility Level"/>
        <s v="PrEP"/>
        <s v="Mental Health Summary"/>
        <s v="Mental Health Care"/>
        <s v="Mental Health Screening at community level"/>
      </sharedItems>
    </cacheField>
    <cacheField name="Indicator" numFmtId="0">
      <sharedItems count="71">
        <s v="Key Population Size Estimates"/>
        <s v="HTS TST"/>
        <s v="TX CURR "/>
        <s v="Physical/Emotional Cases"/>
        <s v="KP_Prev Identified within the Month"/>
        <s v="Screening for STI "/>
        <s v="Provided with condoms"/>
        <s v="KP_Prev Known Positives Identified within the month"/>
        <s v="Provided with FP commodities "/>
        <s v="Screened for cervical cancer "/>
        <s v="Number of KVPs screened for mental health disorders (at facility level)"/>
        <s v="b. PHQ-9"/>
        <s v="PREP NEW "/>
        <s v="PHQ9 - None"/>
        <s v="Screened for Mental Health"/>
        <s v="PREP CT"/>
        <s v="Eligible for VL"/>
        <s v="VL samples collected"/>
        <s v="Suppressed (VL &lt;1000)"/>
        <s v="Screened positive for STI "/>
        <s v="Treated for STI "/>
        <s v="Number of KVPs reached with psychoeducation/mental health awareness messages in the community"/>
        <s v="Number of KVPs diagnosed with mental health issues"/>
        <s v="PHQ9 - Mild"/>
        <s v="Number of  health care workers trained on Mental Health screening &amp; Management"/>
        <s v="Mental Health cases"/>
        <s v="Referred/Treated"/>
        <s v="Number of KVPs identified with mental health issues (at community level)"/>
        <s v="PHQ9 - Servere"/>
        <s v="Number of  health care workers trained on Conversion Therapy"/>
        <s v="Number of peer educators sensitised on Mental Health Screening"/>
        <s v="Number of  SGBV survivors"/>
        <s v="Number presenting within 72 hours"/>
        <s v="Number of  survivors tested for HIV"/>
        <s v="Number of  survivors HIV negative at 1st visit"/>
        <s v="Number of  survivors initiated on PEP"/>
        <s v="Number of  survivors completing PEP in the reporting month"/>
        <s v="a. GAD-7"/>
        <s v="Number of KVPs diagonised with mental health issues receiving Psychological First Aid"/>
        <s v="Number of KVPs diagonised with mental health issues referred for specialized services (Medication, psychiatric services, etc)"/>
        <s v="Number of Survivors Screened for STI"/>
        <s v="Number of Survivors Screened Positive for STI"/>
        <s v="Screened positive cervical cancer lesion"/>
        <s v="Referred for cervical cancer treatment at another site"/>
        <s v="HTS POS "/>
        <s v="TX NEW "/>
        <s v="Screened Positive with Anal Warts"/>
        <s v="a. GAD-2"/>
        <s v="b. PHQ-2"/>
        <s v="Number of KVPs Referred for mental health services from community"/>
        <s v="c. Conversion therapy"/>
        <s v="PHQ9 - Moderate"/>
        <s v="PHQ9 - Moderately Servere"/>
        <s v="GAD7 - Minimal Anxiety"/>
        <s v="GAD7 - Mild Anxiety"/>
        <s v="GAD7 - Moderate Anxiety"/>
        <s v="GAD7 - Servere Anxiety"/>
        <s v="Experiencing Conversion Therapy"/>
        <s v="Number of peer educators sensitized on Conversion Therapy"/>
        <s v="Proportion of SMS made on mental health "/>
        <s v="Denominator: Number of SMS received in the reporing period"/>
        <s v="Numerator: Number of SMS on Mental health inquiries/reports"/>
        <s v="Proportion of calls made on mental health "/>
        <s v="Denominator: Number of calls received in the reporing period"/>
        <s v="Numerator: Number of calls on Mental health inquiries/reports"/>
        <s v="Proportion of SMS made on conversion therapy"/>
        <s v="Numerator: Number of SMS on Conversion Therapy inquiries/reports"/>
        <s v="Proportion of calls made on conversion therapy"/>
        <s v="Numerator: Number of calls on Conversion Therapy inquiries/reports"/>
        <s v="Treated for cervical cancer at current site"/>
        <s v="Number of Survivors Treated for STI"/>
      </sharedItems>
    </cacheField>
    <cacheField name="Order" numFmtId="0">
      <sharedItems containsSemiMixedTypes="0" containsString="0" containsNumber="1" containsInteger="1" minValue="1" maxValue="77" count="75">
        <n v="1"/>
        <n v="10"/>
        <n v="13"/>
        <n v="17"/>
        <n v="2"/>
        <n v="27"/>
        <n v="31"/>
        <n v="4"/>
        <n v="32"/>
        <n v="33"/>
        <n v="41"/>
        <n v="43"/>
        <n v="6"/>
        <n v="46"/>
        <n v="56"/>
        <n v="7"/>
        <n v="14"/>
        <n v="15"/>
        <n v="16"/>
        <n v="28"/>
        <n v="30"/>
        <n v="65"/>
        <n v="45"/>
        <n v="47"/>
        <n v="61"/>
        <n v="3"/>
        <n v="57"/>
        <n v="58"/>
        <n v="37"/>
        <n v="50"/>
        <n v="62"/>
        <n v="63"/>
        <n v="18"/>
        <n v="19"/>
        <n v="20"/>
        <n v="21"/>
        <n v="22"/>
        <n v="23"/>
        <n v="42"/>
        <n v="59"/>
        <n v="60"/>
        <n v="24"/>
        <n v="25"/>
        <n v="34"/>
        <n v="36"/>
        <n v="5"/>
        <n v="11"/>
        <n v="12"/>
        <n v="29"/>
        <n v="38"/>
        <n v="39"/>
        <n v="40"/>
        <n v="44"/>
        <n v="48"/>
        <n v="49"/>
        <n v="51"/>
        <n v="52"/>
        <n v="53"/>
        <n v="54"/>
        <n v="55"/>
        <n v="64"/>
        <n v="66"/>
        <n v="67"/>
        <n v="68"/>
        <n v="69"/>
        <n v="70"/>
        <n v="71"/>
        <n v="72"/>
        <n v="73"/>
        <n v="74"/>
        <n v="75"/>
        <n v="76"/>
        <n v="77"/>
        <n v="35"/>
        <n v="26"/>
      </sharedItems>
    </cacheField>
    <cacheField name="Code" numFmtId="0">
      <sharedItems/>
    </cacheField>
    <cacheField name="15-17 Yrs" numFmtId="0">
      <sharedItems containsSemiMixedTypes="0" containsString="0" containsNumber="1" containsInteger="1" minValue="0" maxValue="10"/>
    </cacheField>
    <cacheField name="18-19 Yrs" numFmtId="0">
      <sharedItems containsSemiMixedTypes="0" containsString="0" containsNumber="1" containsInteger="1" minValue="0" maxValue="112"/>
    </cacheField>
    <cacheField name="20-24 Yrs" numFmtId="0">
      <sharedItems containsSemiMixedTypes="0" containsString="0" containsNumber="1" containsInteger="1" minValue="0" maxValue="438"/>
    </cacheField>
    <cacheField name="25-29 Yrs" numFmtId="0">
      <sharedItems containsSemiMixedTypes="0" containsString="0" containsNumber="1" containsInteger="1" minValue="0" maxValue="495"/>
    </cacheField>
    <cacheField name="30-34 Yrs" numFmtId="0">
      <sharedItems containsSemiMixedTypes="0" containsString="0" containsNumber="1" containsInteger="1" minValue="0" maxValue="442"/>
    </cacheField>
    <cacheField name="35-39 Yrs" numFmtId="0">
      <sharedItems containsSemiMixedTypes="0" containsString="0" containsNumber="1" containsInteger="1" minValue="0" maxValue="360"/>
    </cacheField>
    <cacheField name="40-44 Yrs" numFmtId="0">
      <sharedItems containsSemiMixedTypes="0" containsString="0" containsNumber="1" containsInteger="1" minValue="0" maxValue="260"/>
    </cacheField>
    <cacheField name="44-49 Yrs" numFmtId="0">
      <sharedItems containsSemiMixedTypes="0" containsString="0" containsNumber="1" containsInteger="1" minValue="0" maxValue="98"/>
    </cacheField>
    <cacheField name="50 Yrs" numFmtId="0">
      <sharedItems containsSemiMixedTypes="0" containsString="0" containsNumber="1" containsInteger="1" minValue="0" maxValue="4772"/>
    </cacheField>
    <cacheField name="Total" numFmtId="0">
      <sharedItems containsSemiMixedTypes="0" containsString="0" containsNumber="1" containsInteger="1" minValue="0" maxValue="4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9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8" indent="0" compact="0" compactData="0" multipleFieldFilters="0">
  <location ref="B3:F44" firstHeaderRow="1" firstDataRow="1" firstDataCol="4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8"/>
        <item x="9"/>
        <item x="5"/>
        <item x="7"/>
        <item x="6"/>
        <item x="0"/>
        <item x="4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">
        <item x="47"/>
        <item x="37"/>
        <item x="48"/>
        <item x="11"/>
        <item x="50"/>
        <item x="63"/>
        <item x="60"/>
        <item x="16"/>
        <item x="57"/>
        <item x="54"/>
        <item x="53"/>
        <item x="55"/>
        <item x="56"/>
        <item x="44"/>
        <item x="1"/>
        <item x="0"/>
        <item x="4"/>
        <item x="7"/>
        <item x="25"/>
        <item x="29"/>
        <item x="24"/>
        <item x="31"/>
        <item x="34"/>
        <item x="33"/>
        <item x="22"/>
        <item x="38"/>
        <item x="39"/>
        <item x="27"/>
        <item x="21"/>
        <item x="49"/>
        <item x="10"/>
        <item x="30"/>
        <item x="58"/>
        <item x="40"/>
        <item x="41"/>
        <item x="70"/>
        <item x="36"/>
        <item x="35"/>
        <item x="32"/>
        <item x="68"/>
        <item x="64"/>
        <item x="66"/>
        <item x="61"/>
        <item x="23"/>
        <item x="51"/>
        <item x="52"/>
        <item x="13"/>
        <item x="28"/>
        <item x="3"/>
        <item x="15"/>
        <item x="12"/>
        <item x="67"/>
        <item x="62"/>
        <item x="65"/>
        <item x="59"/>
        <item x="6"/>
        <item x="8"/>
        <item x="43"/>
        <item x="26"/>
        <item x="9"/>
        <item x="14"/>
        <item x="42"/>
        <item x="19"/>
        <item x="46"/>
        <item x="5"/>
        <item x="18"/>
        <item x="69"/>
        <item x="20"/>
        <item x="2"/>
        <item x="45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">
        <item x="0"/>
        <item x="4"/>
        <item x="25"/>
        <item x="7"/>
        <item x="45"/>
        <item x="12"/>
        <item x="15"/>
        <item x="1"/>
        <item x="46"/>
        <item x="47"/>
        <item x="2"/>
        <item x="16"/>
        <item x="17"/>
        <item x="18"/>
        <item x="3"/>
        <item x="32"/>
        <item x="33"/>
        <item x="34"/>
        <item x="35"/>
        <item x="36"/>
        <item x="37"/>
        <item x="41"/>
        <item x="42"/>
        <item x="74"/>
        <item x="5"/>
        <item x="19"/>
        <item x="48"/>
        <item x="20"/>
        <item x="6"/>
        <item x="8"/>
        <item x="9"/>
        <item x="43"/>
        <item x="73"/>
        <item x="44"/>
        <item x="28"/>
        <item x="49"/>
        <item x="50"/>
        <item x="51"/>
        <item x="10"/>
        <item x="38"/>
        <item x="11"/>
        <item x="52"/>
        <item x="22"/>
        <item x="13"/>
        <item x="23"/>
        <item x="53"/>
        <item x="54"/>
        <item x="29"/>
        <item x="55"/>
        <item x="56"/>
        <item x="57"/>
        <item x="58"/>
        <item x="59"/>
        <item x="14"/>
        <item x="26"/>
        <item x="27"/>
        <item x="39"/>
        <item x="40"/>
        <item x="24"/>
        <item x="30"/>
        <item x="31"/>
        <item x="60"/>
        <item x="21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6"/>
    <field x="9"/>
    <field x="7"/>
    <field x="8"/>
  </rowFields>
  <rowItems count="41">
    <i>
      <x/>
      <x/>
      <x v="6"/>
      <x v="15"/>
    </i>
    <i r="1">
      <x v="1"/>
      <x v="6"/>
      <x v="16"/>
    </i>
    <i r="1">
      <x v="2"/>
      <x v="6"/>
      <x v="16"/>
    </i>
    <i r="1">
      <x v="3"/>
      <x v="6"/>
      <x v="17"/>
    </i>
    <i r="1">
      <x v="4"/>
      <x v="6"/>
      <x v="17"/>
    </i>
    <i r="1">
      <x v="5"/>
      <x v="5"/>
      <x v="50"/>
    </i>
    <i r="1">
      <x v="6"/>
      <x v="5"/>
      <x v="49"/>
    </i>
    <i r="1">
      <x v="7"/>
      <x v="8"/>
      <x v="14"/>
    </i>
    <i r="1">
      <x v="8"/>
      <x v="8"/>
      <x v="13"/>
    </i>
    <i r="1">
      <x v="9"/>
      <x v="9"/>
      <x v="69"/>
    </i>
    <i r="1">
      <x v="10"/>
      <x v="9"/>
      <x v="68"/>
    </i>
    <i r="1">
      <x v="11"/>
      <x v="9"/>
      <x v="7"/>
    </i>
    <i r="1">
      <x v="12"/>
      <x v="9"/>
      <x v="70"/>
    </i>
    <i r="1">
      <x v="13"/>
      <x v="9"/>
      <x v="65"/>
    </i>
    <i r="1">
      <x v="14"/>
      <x/>
      <x v="48"/>
    </i>
    <i r="1">
      <x v="15"/>
      <x/>
      <x v="21"/>
    </i>
    <i r="1">
      <x v="16"/>
      <x/>
      <x v="38"/>
    </i>
    <i r="1">
      <x v="17"/>
      <x/>
      <x v="23"/>
    </i>
    <i r="1">
      <x v="18"/>
      <x/>
      <x v="22"/>
    </i>
    <i r="1">
      <x v="19"/>
      <x/>
      <x v="37"/>
    </i>
    <i r="1">
      <x v="20"/>
      <x/>
      <x v="36"/>
    </i>
    <i r="1">
      <x v="21"/>
      <x/>
      <x v="33"/>
    </i>
    <i r="1">
      <x v="22"/>
      <x/>
      <x v="34"/>
    </i>
    <i r="1">
      <x v="23"/>
      <x/>
      <x v="35"/>
    </i>
    <i r="1">
      <x v="24"/>
      <x v="7"/>
      <x v="64"/>
    </i>
    <i r="1">
      <x v="25"/>
      <x v="7"/>
      <x v="62"/>
    </i>
    <i r="1">
      <x v="26"/>
      <x v="7"/>
      <x v="63"/>
    </i>
    <i r="1">
      <x v="27"/>
      <x v="7"/>
      <x v="67"/>
    </i>
    <i r="1">
      <x v="28"/>
      <x v="7"/>
      <x v="55"/>
    </i>
    <i r="1">
      <x v="29"/>
      <x v="7"/>
      <x v="56"/>
    </i>
    <i r="1">
      <x v="30"/>
      <x v="7"/>
      <x v="59"/>
    </i>
    <i r="1">
      <x v="31"/>
      <x v="7"/>
      <x v="61"/>
    </i>
    <i r="1">
      <x v="32"/>
      <x v="7"/>
      <x v="66"/>
    </i>
    <i r="1">
      <x v="33"/>
      <x v="7"/>
      <x v="57"/>
    </i>
    <i r="1">
      <x v="53"/>
      <x v="4"/>
      <x v="60"/>
    </i>
    <i r="1">
      <x v="54"/>
      <x v="4"/>
      <x v="18"/>
    </i>
    <i r="1">
      <x v="55"/>
      <x v="4"/>
      <x v="58"/>
    </i>
    <i r="1">
      <x v="58"/>
      <x v="1"/>
      <x v="20"/>
    </i>
    <i r="1">
      <x v="59"/>
      <x v="1"/>
      <x v="19"/>
    </i>
    <i r="1">
      <x v="60"/>
      <x v="1"/>
      <x v="31"/>
    </i>
    <i r="1">
      <x v="61"/>
      <x v="1"/>
      <x v="32"/>
    </i>
  </rowItems>
  <colItems count="1">
    <i/>
  </colItems>
  <dataFields count="1">
    <dataField name="Sum of Total" fld="20" baseField="0" baseItem="0" numFmtId="164"/>
  </dataFields>
  <formats count="476">
    <format dxfId="1147">
      <pivotArea type="all" dataOnly="0" outline="0" fieldPosition="0"/>
    </format>
    <format dxfId="1146">
      <pivotArea field="6" type="button" dataOnly="0" labelOnly="1" outline="0" axis="axisRow" fieldPosition="0"/>
    </format>
    <format dxfId="1145">
      <pivotArea field="9" type="button" dataOnly="0" labelOnly="1" outline="0" axis="axisRow" fieldPosition="1"/>
    </format>
    <format dxfId="1144">
      <pivotArea field="7" type="button" dataOnly="0" labelOnly="1" outline="0" axis="axisRow" fieldPosition="2"/>
    </format>
    <format dxfId="1143">
      <pivotArea field="8" type="button" dataOnly="0" labelOnly="1" outline="0" axis="axisRow" fieldPosition="3"/>
    </format>
    <format dxfId="1142">
      <pivotArea dataOnly="0" labelOnly="1" outline="0" fieldPosition="0">
        <references count="1">
          <reference field="6" count="0"/>
        </references>
      </pivotArea>
    </format>
    <format dxfId="1141">
      <pivotArea dataOnly="0" labelOnly="1" grandRow="1" outline="0" fieldPosition="0"/>
    </format>
    <format dxfId="1140">
      <pivotArea dataOnly="0" labelOnly="1" outline="0" fieldPosition="0">
        <references count="2">
          <reference field="6" count="1" selected="0">
            <x v="0"/>
          </reference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1139">
      <pivotArea dataOnly="0" labelOnly="1" outline="0" fieldPosition="0">
        <references count="2">
          <reference field="6" count="1" selected="0">
            <x v="1"/>
          </reference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1138">
      <pivotArea dataOnly="0" labelOnly="1" outline="0" fieldPosition="0">
        <references count="3">
          <reference field="6" count="1" selected="0">
            <x v="0"/>
          </reference>
          <reference field="7" count="1">
            <x v="6"/>
          </reference>
          <reference field="9" count="1" selected="0">
            <x v="0"/>
          </reference>
        </references>
      </pivotArea>
    </format>
    <format dxfId="1137">
      <pivotArea dataOnly="0" labelOnly="1" outline="0" fieldPosition="0">
        <references count="3">
          <reference field="6" count="1" selected="0">
            <x v="0"/>
          </reference>
          <reference field="7" count="1">
            <x v="5"/>
          </reference>
          <reference field="9" count="1" selected="0">
            <x v="5"/>
          </reference>
        </references>
      </pivotArea>
    </format>
    <format dxfId="1136">
      <pivotArea dataOnly="0" labelOnly="1" outline="0" fieldPosition="0">
        <references count="3">
          <reference field="6" count="1" selected="0">
            <x v="0"/>
          </reference>
          <reference field="7" count="1">
            <x v="8"/>
          </reference>
          <reference field="9" count="1" selected="0">
            <x v="7"/>
          </reference>
        </references>
      </pivotArea>
    </format>
    <format dxfId="1135">
      <pivotArea dataOnly="0" labelOnly="1" outline="0" fieldPosition="0">
        <references count="3">
          <reference field="6" count="1" selected="0">
            <x v="0"/>
          </reference>
          <reference field="7" count="1">
            <x v="9"/>
          </reference>
          <reference field="9" count="1" selected="0">
            <x v="9"/>
          </reference>
        </references>
      </pivotArea>
    </format>
    <format dxfId="1134">
      <pivotArea dataOnly="0" labelOnly="1" outline="0" fieldPosition="0">
        <references count="3">
          <reference field="6" count="1" selected="0">
            <x v="0"/>
          </reference>
          <reference field="7" count="1">
            <x v="0"/>
          </reference>
          <reference field="9" count="1" selected="0">
            <x v="14"/>
          </reference>
        </references>
      </pivotArea>
    </format>
    <format dxfId="1133">
      <pivotArea dataOnly="0" labelOnly="1" outline="0" fieldPosition="0">
        <references count="3">
          <reference field="6" count="1" selected="0">
            <x v="0"/>
          </reference>
          <reference field="7" count="1">
            <x v="7"/>
          </reference>
          <reference field="9" count="1" selected="0">
            <x v="24"/>
          </reference>
        </references>
      </pivotArea>
    </format>
    <format dxfId="1132">
      <pivotArea dataOnly="0" labelOnly="1" outline="0" fieldPosition="0">
        <references count="3">
          <reference field="6" count="1" selected="0">
            <x v="0"/>
          </reference>
          <reference field="7" count="1">
            <x v="4"/>
          </reference>
          <reference field="9" count="1" selected="0">
            <x v="53"/>
          </reference>
        </references>
      </pivotArea>
    </format>
    <format dxfId="1131">
      <pivotArea dataOnly="0" labelOnly="1" outline="0" fieldPosition="0">
        <references count="3">
          <reference field="6" count="1" selected="0">
            <x v="0"/>
          </reference>
          <reference field="7" count="1">
            <x v="1"/>
          </reference>
          <reference field="9" count="1" selected="0">
            <x v="58"/>
          </reference>
        </references>
      </pivotArea>
    </format>
    <format dxfId="1130">
      <pivotArea dataOnly="0" labelOnly="1" outline="0" fieldPosition="0">
        <references count="3">
          <reference field="6" count="1" selected="0">
            <x v="1"/>
          </reference>
          <reference field="7" count="1">
            <x v="2"/>
          </reference>
          <reference field="9" count="1" selected="0">
            <x v="34"/>
          </reference>
        </references>
      </pivotArea>
    </format>
    <format dxfId="1129">
      <pivotArea dataOnly="0" labelOnly="1" outline="0" fieldPosition="0">
        <references count="3">
          <reference field="6" count="1" selected="0">
            <x v="1"/>
          </reference>
          <reference field="7" count="1">
            <x v="3"/>
          </reference>
          <reference field="9" count="1" selected="0">
            <x v="38"/>
          </reference>
        </references>
      </pivotArea>
    </format>
    <format dxfId="1128">
      <pivotArea dataOnly="0" labelOnly="1" outline="0" fieldPosition="0">
        <references count="3">
          <reference field="6" count="1" selected="0">
            <x v="1"/>
          </reference>
          <reference field="7" count="1">
            <x v="1"/>
          </reference>
          <reference field="9" count="1" selected="0">
            <x v="56"/>
          </reference>
        </references>
      </pivotArea>
    </format>
    <format dxfId="112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112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112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112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112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112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112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112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111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111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111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111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111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111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111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111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111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111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110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110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110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110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110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110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110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110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110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110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109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109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109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109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109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109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109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109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109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109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108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108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108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108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108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108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108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108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108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108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107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107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107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107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107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107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107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107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107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107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106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106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106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106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106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106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106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106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106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106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105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105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105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105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105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105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105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1052">
      <pivotArea type="all" dataOnly="0" outline="0" fieldPosition="0"/>
    </format>
    <format dxfId="1051">
      <pivotArea field="6" type="button" dataOnly="0" labelOnly="1" outline="0" axis="axisRow" fieldPosition="0"/>
    </format>
    <format dxfId="1050">
      <pivotArea field="9" type="button" dataOnly="0" labelOnly="1" outline="0" axis="axisRow" fieldPosition="1"/>
    </format>
    <format dxfId="1049">
      <pivotArea field="7" type="button" dataOnly="0" labelOnly="1" outline="0" axis="axisRow" fieldPosition="2"/>
    </format>
    <format dxfId="1048">
      <pivotArea field="8" type="button" dataOnly="0" labelOnly="1" outline="0" axis="axisRow" fieldPosition="3"/>
    </format>
    <format dxfId="1047">
      <pivotArea dataOnly="0" labelOnly="1" outline="0" fieldPosition="0">
        <references count="1">
          <reference field="6" count="0"/>
        </references>
      </pivotArea>
    </format>
    <format dxfId="1046">
      <pivotArea dataOnly="0" labelOnly="1" grandRow="1" outline="0" fieldPosition="0"/>
    </format>
    <format dxfId="1045">
      <pivotArea dataOnly="0" labelOnly="1" outline="0" fieldPosition="0">
        <references count="2">
          <reference field="6" count="1" selected="0">
            <x v="0"/>
          </reference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1044">
      <pivotArea dataOnly="0" labelOnly="1" outline="0" fieldPosition="0">
        <references count="2">
          <reference field="6" count="1" selected="0">
            <x v="1"/>
          </reference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1043">
      <pivotArea dataOnly="0" labelOnly="1" outline="0" fieldPosition="0">
        <references count="3">
          <reference field="6" count="1" selected="0">
            <x v="0"/>
          </reference>
          <reference field="7" count="1">
            <x v="6"/>
          </reference>
          <reference field="9" count="1" selected="0">
            <x v="0"/>
          </reference>
        </references>
      </pivotArea>
    </format>
    <format dxfId="1042">
      <pivotArea dataOnly="0" labelOnly="1" outline="0" fieldPosition="0">
        <references count="3">
          <reference field="6" count="1" selected="0">
            <x v="0"/>
          </reference>
          <reference field="7" count="1">
            <x v="5"/>
          </reference>
          <reference field="9" count="1" selected="0">
            <x v="5"/>
          </reference>
        </references>
      </pivotArea>
    </format>
    <format dxfId="1041">
      <pivotArea dataOnly="0" labelOnly="1" outline="0" fieldPosition="0">
        <references count="3">
          <reference field="6" count="1" selected="0">
            <x v="0"/>
          </reference>
          <reference field="7" count="1">
            <x v="8"/>
          </reference>
          <reference field="9" count="1" selected="0">
            <x v="7"/>
          </reference>
        </references>
      </pivotArea>
    </format>
    <format dxfId="1040">
      <pivotArea dataOnly="0" labelOnly="1" outline="0" fieldPosition="0">
        <references count="3">
          <reference field="6" count="1" selected="0">
            <x v="0"/>
          </reference>
          <reference field="7" count="1">
            <x v="9"/>
          </reference>
          <reference field="9" count="1" selected="0">
            <x v="9"/>
          </reference>
        </references>
      </pivotArea>
    </format>
    <format dxfId="1039">
      <pivotArea dataOnly="0" labelOnly="1" outline="0" fieldPosition="0">
        <references count="3">
          <reference field="6" count="1" selected="0">
            <x v="0"/>
          </reference>
          <reference field="7" count="1">
            <x v="0"/>
          </reference>
          <reference field="9" count="1" selected="0">
            <x v="14"/>
          </reference>
        </references>
      </pivotArea>
    </format>
    <format dxfId="1038">
      <pivotArea dataOnly="0" labelOnly="1" outline="0" fieldPosition="0">
        <references count="3">
          <reference field="6" count="1" selected="0">
            <x v="0"/>
          </reference>
          <reference field="7" count="1">
            <x v="7"/>
          </reference>
          <reference field="9" count="1" selected="0">
            <x v="24"/>
          </reference>
        </references>
      </pivotArea>
    </format>
    <format dxfId="1037">
      <pivotArea dataOnly="0" labelOnly="1" outline="0" fieldPosition="0">
        <references count="3">
          <reference field="6" count="1" selected="0">
            <x v="0"/>
          </reference>
          <reference field="7" count="1">
            <x v="4"/>
          </reference>
          <reference field="9" count="1" selected="0">
            <x v="53"/>
          </reference>
        </references>
      </pivotArea>
    </format>
    <format dxfId="1036">
      <pivotArea dataOnly="0" labelOnly="1" outline="0" fieldPosition="0">
        <references count="3">
          <reference field="6" count="1" selected="0">
            <x v="0"/>
          </reference>
          <reference field="7" count="1">
            <x v="1"/>
          </reference>
          <reference field="9" count="1" selected="0">
            <x v="58"/>
          </reference>
        </references>
      </pivotArea>
    </format>
    <format dxfId="1035">
      <pivotArea dataOnly="0" labelOnly="1" outline="0" fieldPosition="0">
        <references count="3">
          <reference field="6" count="1" selected="0">
            <x v="1"/>
          </reference>
          <reference field="7" count="1">
            <x v="2"/>
          </reference>
          <reference field="9" count="1" selected="0">
            <x v="34"/>
          </reference>
        </references>
      </pivotArea>
    </format>
    <format dxfId="1034">
      <pivotArea dataOnly="0" labelOnly="1" outline="0" fieldPosition="0">
        <references count="3">
          <reference field="6" count="1" selected="0">
            <x v="1"/>
          </reference>
          <reference field="7" count="1">
            <x v="3"/>
          </reference>
          <reference field="9" count="1" selected="0">
            <x v="38"/>
          </reference>
        </references>
      </pivotArea>
    </format>
    <format dxfId="1033">
      <pivotArea dataOnly="0" labelOnly="1" outline="0" fieldPosition="0">
        <references count="3">
          <reference field="6" count="1" selected="0">
            <x v="1"/>
          </reference>
          <reference field="7" count="1">
            <x v="1"/>
          </reference>
          <reference field="9" count="1" selected="0">
            <x v="56"/>
          </reference>
        </references>
      </pivotArea>
    </format>
    <format dxfId="103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103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103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102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102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102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102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102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102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102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102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102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102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101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101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101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101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101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101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101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101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101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101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100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100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100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100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100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100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100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100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100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100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99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99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99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99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99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99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99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99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99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99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98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98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98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98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98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98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98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98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98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98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97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97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97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97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97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97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97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97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97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97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96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96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96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96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96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96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96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96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96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96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95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95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957">
      <pivotArea outline="0" collapsedLevelsAreSubtotals="1" fieldPosition="0"/>
    </format>
    <format dxfId="956">
      <pivotArea dataOnly="0" labelOnly="1" outline="0" axis="axisValues" fieldPosition="0"/>
    </format>
    <format dxfId="955">
      <pivotArea field="9" type="button" dataOnly="0" labelOnly="1" outline="0" axis="axisRow" fieldPosition="1"/>
    </format>
    <format dxfId="954">
      <pivotArea type="all" dataOnly="0" outline="0" fieldPosition="0"/>
    </format>
    <format dxfId="953">
      <pivotArea outline="0" collapsedLevelsAreSubtotals="1" fieldPosition="0"/>
    </format>
    <format dxfId="952">
      <pivotArea field="6" type="button" dataOnly="0" labelOnly="1" outline="0" axis="axisRow" fieldPosition="0"/>
    </format>
    <format dxfId="951">
      <pivotArea field="9" type="button" dataOnly="0" labelOnly="1" outline="0" axis="axisRow" fieldPosition="1"/>
    </format>
    <format dxfId="950">
      <pivotArea field="7" type="button" dataOnly="0" labelOnly="1" outline="0" axis="axisRow" fieldPosition="2"/>
    </format>
    <format dxfId="949">
      <pivotArea field="8" type="button" dataOnly="0" labelOnly="1" outline="0" axis="axisRow" fieldPosition="3"/>
    </format>
    <format dxfId="948">
      <pivotArea dataOnly="0" labelOnly="1" outline="0" fieldPosition="0">
        <references count="1">
          <reference field="6" count="0"/>
        </references>
      </pivotArea>
    </format>
    <format dxfId="947">
      <pivotArea dataOnly="0" labelOnly="1" grandRow="1" outline="0" fieldPosition="0"/>
    </format>
    <format dxfId="946">
      <pivotArea dataOnly="0" labelOnly="1" outline="0" fieldPosition="0">
        <references count="2">
          <reference field="6" count="0" selected="0"/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945">
      <pivotArea dataOnly="0" labelOnly="1" outline="0" fieldPosition="0">
        <references count="3">
          <reference field="6" count="0" selected="0"/>
          <reference field="7" count="1">
            <x v="6"/>
          </reference>
          <reference field="9" count="1" selected="0">
            <x v="0"/>
          </reference>
        </references>
      </pivotArea>
    </format>
    <format dxfId="944">
      <pivotArea dataOnly="0" labelOnly="1" outline="0" fieldPosition="0">
        <references count="3">
          <reference field="6" count="0" selected="0"/>
          <reference field="7" count="1">
            <x v="5"/>
          </reference>
          <reference field="9" count="1" selected="0">
            <x v="5"/>
          </reference>
        </references>
      </pivotArea>
    </format>
    <format dxfId="943">
      <pivotArea dataOnly="0" labelOnly="1" outline="0" fieldPosition="0">
        <references count="3">
          <reference field="6" count="0" selected="0"/>
          <reference field="7" count="1">
            <x v="8"/>
          </reference>
          <reference field="9" count="1" selected="0">
            <x v="7"/>
          </reference>
        </references>
      </pivotArea>
    </format>
    <format dxfId="942">
      <pivotArea dataOnly="0" labelOnly="1" outline="0" fieldPosition="0">
        <references count="3">
          <reference field="6" count="0" selected="0"/>
          <reference field="7" count="1">
            <x v="9"/>
          </reference>
          <reference field="9" count="1" selected="0">
            <x v="9"/>
          </reference>
        </references>
      </pivotArea>
    </format>
    <format dxfId="941">
      <pivotArea dataOnly="0" labelOnly="1" outline="0" fieldPosition="0">
        <references count="3">
          <reference field="6" count="0" selected="0"/>
          <reference field="7" count="1">
            <x v="0"/>
          </reference>
          <reference field="9" count="1" selected="0">
            <x v="14"/>
          </reference>
        </references>
      </pivotArea>
    </format>
    <format dxfId="940">
      <pivotArea dataOnly="0" labelOnly="1" outline="0" fieldPosition="0">
        <references count="3">
          <reference field="6" count="0" selected="0"/>
          <reference field="7" count="1">
            <x v="7"/>
          </reference>
          <reference field="9" count="1" selected="0">
            <x v="24"/>
          </reference>
        </references>
      </pivotArea>
    </format>
    <format dxfId="939">
      <pivotArea dataOnly="0" labelOnly="1" outline="0" fieldPosition="0">
        <references count="3">
          <reference field="6" count="0" selected="0"/>
          <reference field="7" count="1">
            <x v="4"/>
          </reference>
          <reference field="9" count="1" selected="0">
            <x v="53"/>
          </reference>
        </references>
      </pivotArea>
    </format>
    <format dxfId="938">
      <pivotArea dataOnly="0" labelOnly="1" outline="0" fieldPosition="0">
        <references count="3">
          <reference field="6" count="0" selected="0"/>
          <reference field="7" count="1">
            <x v="1"/>
          </reference>
          <reference field="9" count="1" selected="0">
            <x v="58"/>
          </reference>
        </references>
      </pivotArea>
    </format>
    <format dxfId="937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936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935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934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933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932">
      <pivotArea dataOnly="0" labelOnly="1" outline="0" fieldPosition="0">
        <references count="4">
          <reference field="6" count="0" selected="0"/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931">
      <pivotArea dataOnly="0" labelOnly="1" outline="0" fieldPosition="0">
        <references count="4">
          <reference field="6" count="0" selected="0"/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930">
      <pivotArea dataOnly="0" labelOnly="1" outline="0" fieldPosition="0">
        <references count="4">
          <reference field="6" count="0" selected="0"/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929">
      <pivotArea dataOnly="0" labelOnly="1" outline="0" fieldPosition="0">
        <references count="4">
          <reference field="6" count="0" selected="0"/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928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927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926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925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924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923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922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921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920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919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918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917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916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915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914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913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912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911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910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909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908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907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906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905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904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903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902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901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900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899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898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897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896">
      <pivotArea dataOnly="0" labelOnly="1" outline="0" axis="axisValues" fieldPosition="0"/>
    </format>
    <format dxfId="895">
      <pivotArea field="6" type="button" dataOnly="0" labelOnly="1" outline="0" axis="axisRow" fieldPosition="0"/>
    </format>
    <format dxfId="894">
      <pivotArea field="9" type="button" dataOnly="0" labelOnly="1" outline="0" axis="axisRow" fieldPosition="1"/>
    </format>
    <format dxfId="893">
      <pivotArea field="7" type="button" dataOnly="0" labelOnly="1" outline="0" axis="axisRow" fieldPosition="2"/>
    </format>
    <format dxfId="892">
      <pivotArea field="8" type="button" dataOnly="0" labelOnly="1" outline="0" axis="axisRow" fieldPosition="3"/>
    </format>
    <format dxfId="891">
      <pivotArea dataOnly="0" labelOnly="1" outline="0" axis="axisValues" fieldPosition="0"/>
    </format>
    <format dxfId="890">
      <pivotArea outline="0" fieldPosition="0">
        <references count="2">
          <reference field="6" count="0" selected="0"/>
          <reference field="9" count="1" selected="0">
            <x v="61"/>
          </reference>
        </references>
      </pivotArea>
    </format>
    <format dxfId="889">
      <pivotArea dataOnly="0" labelOnly="1" outline="0" offset="IV256" fieldPosition="0">
        <references count="1">
          <reference field="6" count="0"/>
        </references>
      </pivotArea>
    </format>
    <format dxfId="888">
      <pivotArea dataOnly="0" labelOnly="1" outline="0" fieldPosition="0">
        <references count="2">
          <reference field="6" count="0" selected="0"/>
          <reference field="9" count="1">
            <x v="61"/>
          </reference>
        </references>
      </pivotArea>
    </format>
    <format dxfId="887">
      <pivotArea dataOnly="0" labelOnly="1" outline="0" offset="IV256" fieldPosition="0">
        <references count="3">
          <reference field="6" count="0" selected="0"/>
          <reference field="7" count="1">
            <x v="1"/>
          </reference>
          <reference field="9" count="1" selected="0">
            <x v="58"/>
          </reference>
        </references>
      </pivotArea>
    </format>
    <format dxfId="886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885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884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883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882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881">
      <pivotArea outline="0" fieldPosition="0">
        <references count="4">
          <reference field="6" count="0" selected="0"/>
          <reference field="7" count="1" selected="0">
            <x v="6"/>
          </reference>
          <reference field="8" count="1" selected="0">
            <x v="15"/>
          </reference>
          <reference field="9" count="1" selected="0">
            <x v="0"/>
          </reference>
        </references>
      </pivotArea>
    </format>
    <format dxfId="880">
      <pivotArea dataOnly="0" labelOnly="1" outline="0" offset="IV1" fieldPosition="0">
        <references count="1">
          <reference field="6" count="0"/>
        </references>
      </pivotArea>
    </format>
    <format dxfId="879">
      <pivotArea dataOnly="0" labelOnly="1" outline="0" fieldPosition="0">
        <references count="2">
          <reference field="6" count="0" selected="0"/>
          <reference field="9" count="1">
            <x v="0"/>
          </reference>
        </references>
      </pivotArea>
    </format>
    <format dxfId="878">
      <pivotArea dataOnly="0" labelOnly="1" outline="0" offset="IV1" fieldPosition="0">
        <references count="3">
          <reference field="6" count="0" selected="0"/>
          <reference field="7" count="1">
            <x v="6"/>
          </reference>
          <reference field="9" count="1" selected="0">
            <x v="0"/>
          </reference>
        </references>
      </pivotArea>
    </format>
    <format dxfId="877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876">
      <pivotArea outline="0" fieldPosition="0">
        <references count="4">
          <reference field="6" count="0" selected="0"/>
          <reference field="7" count="1" selected="0">
            <x v="6"/>
          </reference>
          <reference field="8" count="1" selected="0">
            <x v="17"/>
          </reference>
          <reference field="9" count="1" selected="0">
            <x v="4"/>
          </reference>
        </references>
      </pivotArea>
    </format>
    <format dxfId="875">
      <pivotArea dataOnly="0" labelOnly="1" outline="0" offset="IV5" fieldPosition="0">
        <references count="1">
          <reference field="6" count="0"/>
        </references>
      </pivotArea>
    </format>
    <format dxfId="874">
      <pivotArea dataOnly="0" labelOnly="1" outline="0" fieldPosition="0">
        <references count="2">
          <reference field="6" count="0" selected="0"/>
          <reference field="9" count="1">
            <x v="4"/>
          </reference>
        </references>
      </pivotArea>
    </format>
    <format dxfId="873">
      <pivotArea dataOnly="0" labelOnly="1" outline="0" offset="IV256" fieldPosition="0">
        <references count="3">
          <reference field="6" count="0" selected="0"/>
          <reference field="7" count="1">
            <x v="6"/>
          </reference>
          <reference field="9" count="1" selected="0">
            <x v="0"/>
          </reference>
        </references>
      </pivotArea>
    </format>
    <format dxfId="872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871">
      <pivotArea outline="0" fieldPosition="0">
        <references count="4">
          <reference field="6" count="0" selected="0"/>
          <reference field="7" count="1" selected="0">
            <x v="9"/>
          </reference>
          <reference field="8" count="1" selected="0">
            <x v="65"/>
          </reference>
          <reference field="9" count="1" selected="0">
            <x v="13"/>
          </reference>
        </references>
      </pivotArea>
    </format>
    <format dxfId="870">
      <pivotArea dataOnly="0" labelOnly="1" outline="0" offset="IV14" fieldPosition="0">
        <references count="1">
          <reference field="6" count="0"/>
        </references>
      </pivotArea>
    </format>
    <format dxfId="869">
      <pivotArea dataOnly="0" labelOnly="1" outline="0" fieldPosition="0">
        <references count="2">
          <reference field="6" count="0" selected="0"/>
          <reference field="9" count="1">
            <x v="13"/>
          </reference>
        </references>
      </pivotArea>
    </format>
    <format dxfId="868">
      <pivotArea dataOnly="0" labelOnly="1" outline="0" offset="IV256" fieldPosition="0">
        <references count="3">
          <reference field="6" count="0" selected="0"/>
          <reference field="7" count="1">
            <x v="9"/>
          </reference>
          <reference field="9" count="1" selected="0">
            <x v="9"/>
          </reference>
        </references>
      </pivotArea>
    </format>
    <format dxfId="867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866">
      <pivotArea outline="0" fieldPosition="0">
        <references count="4">
          <reference field="6" count="0" selected="0"/>
          <reference field="7" count="1" selected="0">
            <x v="0"/>
          </reference>
          <reference field="8" count="1" selected="0">
            <x v="35"/>
          </reference>
          <reference field="9" count="1" selected="0">
            <x v="23"/>
          </reference>
        </references>
      </pivotArea>
    </format>
    <format dxfId="865">
      <pivotArea dataOnly="0" labelOnly="1" outline="0" offset="IV24" fieldPosition="0">
        <references count="1">
          <reference field="6" count="0"/>
        </references>
      </pivotArea>
    </format>
    <format dxfId="864">
      <pivotArea dataOnly="0" labelOnly="1" outline="0" fieldPosition="0">
        <references count="2">
          <reference field="6" count="0" selected="0"/>
          <reference field="9" count="1">
            <x v="23"/>
          </reference>
        </references>
      </pivotArea>
    </format>
    <format dxfId="863">
      <pivotArea dataOnly="0" labelOnly="1" outline="0" offset="IV256" fieldPosition="0">
        <references count="3">
          <reference field="6" count="0" selected="0"/>
          <reference field="7" count="1">
            <x v="0"/>
          </reference>
          <reference field="9" count="1" selected="0">
            <x v="14"/>
          </reference>
        </references>
      </pivotArea>
    </format>
    <format dxfId="862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861">
      <pivotArea outline="0" fieldPosition="0">
        <references count="4">
          <reference field="6" count="0" selected="0"/>
          <reference field="7" count="1" selected="0">
            <x v="7"/>
          </reference>
          <reference field="8" count="1" selected="0">
            <x v="57"/>
          </reference>
          <reference field="9" count="1" selected="0">
            <x v="33"/>
          </reference>
        </references>
      </pivotArea>
    </format>
    <format dxfId="860">
      <pivotArea dataOnly="0" labelOnly="1" outline="0" offset="IV34" fieldPosition="0">
        <references count="1">
          <reference field="6" count="0"/>
        </references>
      </pivotArea>
    </format>
    <format dxfId="859">
      <pivotArea dataOnly="0" labelOnly="1" outline="0" fieldPosition="0">
        <references count="2">
          <reference field="6" count="0" selected="0"/>
          <reference field="9" count="1">
            <x v="33"/>
          </reference>
        </references>
      </pivotArea>
    </format>
    <format dxfId="858">
      <pivotArea dataOnly="0" labelOnly="1" outline="0" offset="IV256" fieldPosition="0">
        <references count="3">
          <reference field="6" count="0" selected="0"/>
          <reference field="7" count="1">
            <x v="7"/>
          </reference>
          <reference field="9" count="1" selected="0">
            <x v="24"/>
          </reference>
        </references>
      </pivotArea>
    </format>
    <format dxfId="857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856">
      <pivotArea outline="0" fieldPosition="0">
        <references count="4">
          <reference field="6" count="0" selected="0"/>
          <reference field="7" count="1" selected="0">
            <x v="4"/>
          </reference>
          <reference field="8" count="1" selected="0">
            <x v="58"/>
          </reference>
          <reference field="9" count="1" selected="0">
            <x v="55"/>
          </reference>
        </references>
      </pivotArea>
    </format>
    <format dxfId="855">
      <pivotArea dataOnly="0" labelOnly="1" outline="0" offset="IV37" fieldPosition="0">
        <references count="1">
          <reference field="6" count="0"/>
        </references>
      </pivotArea>
    </format>
    <format dxfId="854">
      <pivotArea dataOnly="0" labelOnly="1" outline="0" fieldPosition="0">
        <references count="2">
          <reference field="6" count="0" selected="0"/>
          <reference field="9" count="1">
            <x v="55"/>
          </reference>
        </references>
      </pivotArea>
    </format>
    <format dxfId="853">
      <pivotArea dataOnly="0" labelOnly="1" outline="0" offset="IV256" fieldPosition="0">
        <references count="3">
          <reference field="6" count="0" selected="0"/>
          <reference field="7" count="1">
            <x v="4"/>
          </reference>
          <reference field="9" count="1" selected="0">
            <x v="53"/>
          </reference>
        </references>
      </pivotArea>
    </format>
    <format dxfId="852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851">
      <pivotArea field="6" type="button" dataOnly="0" labelOnly="1" outline="0" axis="axisRow" fieldPosition="0"/>
    </format>
    <format dxfId="850">
      <pivotArea dataOnly="0" labelOnly="1" outline="0" fieldPosition="0">
        <references count="1">
          <reference field="6" count="0"/>
        </references>
      </pivotArea>
    </format>
    <format dxfId="849">
      <pivotArea field="9" type="button" dataOnly="0" labelOnly="1" outline="0" axis="axisRow" fieldPosition="1"/>
    </format>
    <format dxfId="848">
      <pivotArea dataOnly="0" labelOnly="1" outline="0" fieldPosition="0">
        <references count="2">
          <reference field="6" count="0" selected="0"/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847">
      <pivotArea type="all" dataOnly="0" outline="0" fieldPosition="0"/>
    </format>
    <format dxfId="846">
      <pivotArea outline="0" collapsedLevelsAreSubtotals="1" fieldPosition="0"/>
    </format>
    <format dxfId="845">
      <pivotArea field="6" type="button" dataOnly="0" labelOnly="1" outline="0" axis="axisRow" fieldPosition="0"/>
    </format>
    <format dxfId="844">
      <pivotArea field="9" type="button" dataOnly="0" labelOnly="1" outline="0" axis="axisRow" fieldPosition="1"/>
    </format>
    <format dxfId="843">
      <pivotArea field="7" type="button" dataOnly="0" labelOnly="1" outline="0" axis="axisRow" fieldPosition="2"/>
    </format>
    <format dxfId="842">
      <pivotArea field="8" type="button" dataOnly="0" labelOnly="1" outline="0" axis="axisRow" fieldPosition="3"/>
    </format>
    <format dxfId="841">
      <pivotArea dataOnly="0" labelOnly="1" outline="0" fieldPosition="0">
        <references count="1">
          <reference field="6" count="0"/>
        </references>
      </pivotArea>
    </format>
    <format dxfId="840">
      <pivotArea dataOnly="0" labelOnly="1" outline="0" fieldPosition="0">
        <references count="2">
          <reference field="6" count="0" selected="0"/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839">
      <pivotArea dataOnly="0" labelOnly="1" outline="0" fieldPosition="0">
        <references count="3">
          <reference field="6" count="0" selected="0"/>
          <reference field="7" count="1">
            <x v="6"/>
          </reference>
          <reference field="9" count="1" selected="0">
            <x v="0"/>
          </reference>
        </references>
      </pivotArea>
    </format>
    <format dxfId="838">
      <pivotArea dataOnly="0" labelOnly="1" outline="0" fieldPosition="0">
        <references count="3">
          <reference field="6" count="0" selected="0"/>
          <reference field="7" count="1">
            <x v="5"/>
          </reference>
          <reference field="9" count="1" selected="0">
            <x v="5"/>
          </reference>
        </references>
      </pivotArea>
    </format>
    <format dxfId="837">
      <pivotArea dataOnly="0" labelOnly="1" outline="0" fieldPosition="0">
        <references count="3">
          <reference field="6" count="0" selected="0"/>
          <reference field="7" count="1">
            <x v="8"/>
          </reference>
          <reference field="9" count="1" selected="0">
            <x v="7"/>
          </reference>
        </references>
      </pivotArea>
    </format>
    <format dxfId="836">
      <pivotArea dataOnly="0" labelOnly="1" outline="0" fieldPosition="0">
        <references count="3">
          <reference field="6" count="0" selected="0"/>
          <reference field="7" count="1">
            <x v="9"/>
          </reference>
          <reference field="9" count="1" selected="0">
            <x v="9"/>
          </reference>
        </references>
      </pivotArea>
    </format>
    <format dxfId="835">
      <pivotArea dataOnly="0" labelOnly="1" outline="0" fieldPosition="0">
        <references count="3">
          <reference field="6" count="0" selected="0"/>
          <reference field="7" count="1">
            <x v="0"/>
          </reference>
          <reference field="9" count="1" selected="0">
            <x v="14"/>
          </reference>
        </references>
      </pivotArea>
    </format>
    <format dxfId="834">
      <pivotArea dataOnly="0" labelOnly="1" outline="0" fieldPosition="0">
        <references count="3">
          <reference field="6" count="0" selected="0"/>
          <reference field="7" count="1">
            <x v="7"/>
          </reference>
          <reference field="9" count="1" selected="0">
            <x v="24"/>
          </reference>
        </references>
      </pivotArea>
    </format>
    <format dxfId="833">
      <pivotArea dataOnly="0" labelOnly="1" outline="0" fieldPosition="0">
        <references count="3">
          <reference field="6" count="0" selected="0"/>
          <reference field="7" count="1">
            <x v="4"/>
          </reference>
          <reference field="9" count="1" selected="0">
            <x v="53"/>
          </reference>
        </references>
      </pivotArea>
    </format>
    <format dxfId="832">
      <pivotArea dataOnly="0" labelOnly="1" outline="0" fieldPosition="0">
        <references count="3">
          <reference field="6" count="0" selected="0"/>
          <reference field="7" count="1">
            <x v="1"/>
          </reference>
          <reference field="9" count="1" selected="0">
            <x v="58"/>
          </reference>
        </references>
      </pivotArea>
    </format>
    <format dxfId="831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830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829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828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827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826">
      <pivotArea dataOnly="0" labelOnly="1" outline="0" fieldPosition="0">
        <references count="4">
          <reference field="6" count="0" selected="0"/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825">
      <pivotArea dataOnly="0" labelOnly="1" outline="0" fieldPosition="0">
        <references count="4">
          <reference field="6" count="0" selected="0"/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824">
      <pivotArea dataOnly="0" labelOnly="1" outline="0" fieldPosition="0">
        <references count="4">
          <reference field="6" count="0" selected="0"/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823">
      <pivotArea dataOnly="0" labelOnly="1" outline="0" fieldPosition="0">
        <references count="4">
          <reference field="6" count="0" selected="0"/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822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821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820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819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818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817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816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815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814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813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812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811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810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809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808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807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806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805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804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803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802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801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800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799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798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797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796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795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794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793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792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791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790">
      <pivotArea dataOnly="0" labelOnly="1" outline="0" axis="axisValues" fieldPosition="0"/>
    </format>
    <format dxfId="237">
      <pivotArea type="all" dataOnly="0" outline="0" fieldPosition="0"/>
    </format>
    <format dxfId="236">
      <pivotArea outline="0" collapsedLevelsAreSubtotals="1" fieldPosition="0"/>
    </format>
    <format dxfId="235">
      <pivotArea field="6" type="button" dataOnly="0" labelOnly="1" outline="0" axis="axisRow" fieldPosition="0"/>
    </format>
    <format dxfId="234">
      <pivotArea field="9" type="button" dataOnly="0" labelOnly="1" outline="0" axis="axisRow" fieldPosition="1"/>
    </format>
    <format dxfId="233">
      <pivotArea field="7" type="button" dataOnly="0" labelOnly="1" outline="0" axis="axisRow" fieldPosition="2"/>
    </format>
    <format dxfId="232">
      <pivotArea field="8" type="button" dataOnly="0" labelOnly="1" outline="0" axis="axisRow" fieldPosition="3"/>
    </format>
    <format dxfId="231">
      <pivotArea dataOnly="0" labelOnly="1" outline="0" axis="axisValues" fieldPosition="0"/>
    </format>
    <format dxfId="230">
      <pivotArea dataOnly="0" labelOnly="1" outline="0" fieldPosition="0">
        <references count="1">
          <reference field="6" count="0"/>
        </references>
      </pivotArea>
    </format>
    <format dxfId="229">
      <pivotArea dataOnly="0" labelOnly="1" outline="0" fieldPosition="0">
        <references count="2">
          <reference field="6" count="0" selected="0"/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228">
      <pivotArea dataOnly="0" labelOnly="1" outline="0" fieldPosition="0">
        <references count="3">
          <reference field="6" count="0" selected="0"/>
          <reference field="7" count="1">
            <x v="6"/>
          </reference>
          <reference field="9" count="1" selected="0">
            <x v="0"/>
          </reference>
        </references>
      </pivotArea>
    </format>
    <format dxfId="227">
      <pivotArea dataOnly="0" labelOnly="1" outline="0" fieldPosition="0">
        <references count="3">
          <reference field="6" count="0" selected="0"/>
          <reference field="7" count="1">
            <x v="5"/>
          </reference>
          <reference field="9" count="1" selected="0">
            <x v="5"/>
          </reference>
        </references>
      </pivotArea>
    </format>
    <format dxfId="226">
      <pivotArea dataOnly="0" labelOnly="1" outline="0" fieldPosition="0">
        <references count="3">
          <reference field="6" count="0" selected="0"/>
          <reference field="7" count="1">
            <x v="8"/>
          </reference>
          <reference field="9" count="1" selected="0">
            <x v="7"/>
          </reference>
        </references>
      </pivotArea>
    </format>
    <format dxfId="225">
      <pivotArea dataOnly="0" labelOnly="1" outline="0" fieldPosition="0">
        <references count="3">
          <reference field="6" count="0" selected="0"/>
          <reference field="7" count="1">
            <x v="9"/>
          </reference>
          <reference field="9" count="1" selected="0">
            <x v="9"/>
          </reference>
        </references>
      </pivotArea>
    </format>
    <format dxfId="224">
      <pivotArea dataOnly="0" labelOnly="1" outline="0" fieldPosition="0">
        <references count="3">
          <reference field="6" count="0" selected="0"/>
          <reference field="7" count="1">
            <x v="0"/>
          </reference>
          <reference field="9" count="1" selected="0">
            <x v="14"/>
          </reference>
        </references>
      </pivotArea>
    </format>
    <format dxfId="223">
      <pivotArea dataOnly="0" labelOnly="1" outline="0" fieldPosition="0">
        <references count="3">
          <reference field="6" count="0" selected="0"/>
          <reference field="7" count="1">
            <x v="7"/>
          </reference>
          <reference field="9" count="1" selected="0">
            <x v="24"/>
          </reference>
        </references>
      </pivotArea>
    </format>
    <format dxfId="222">
      <pivotArea dataOnly="0" labelOnly="1" outline="0" fieldPosition="0">
        <references count="3">
          <reference field="6" count="0" selected="0"/>
          <reference field="7" count="1">
            <x v="4"/>
          </reference>
          <reference field="9" count="1" selected="0">
            <x v="53"/>
          </reference>
        </references>
      </pivotArea>
    </format>
    <format dxfId="221">
      <pivotArea dataOnly="0" labelOnly="1" outline="0" fieldPosition="0">
        <references count="3">
          <reference field="6" count="0" selected="0"/>
          <reference field="7" count="1">
            <x v="1"/>
          </reference>
          <reference field="9" count="1" selected="0">
            <x v="58"/>
          </reference>
        </references>
      </pivotArea>
    </format>
    <format dxfId="220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219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218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217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216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215">
      <pivotArea dataOnly="0" labelOnly="1" outline="0" fieldPosition="0">
        <references count="4">
          <reference field="6" count="0" selected="0"/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214">
      <pivotArea dataOnly="0" labelOnly="1" outline="0" fieldPosition="0">
        <references count="4">
          <reference field="6" count="0" selected="0"/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213">
      <pivotArea dataOnly="0" labelOnly="1" outline="0" fieldPosition="0">
        <references count="4">
          <reference field="6" count="0" selected="0"/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212">
      <pivotArea dataOnly="0" labelOnly="1" outline="0" fieldPosition="0">
        <references count="4">
          <reference field="6" count="0" selected="0"/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211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210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209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208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207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206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205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204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203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202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201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200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199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198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197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196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195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194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193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192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191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190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189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188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187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186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185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184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183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182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181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180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179">
      <pivotArea dataOnly="0" labelOnly="1" outline="0" axis="axisValues" fieldPosition="0"/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6" type="button" dataOnly="0" labelOnly="1" outline="0" axis="axisRow" fieldPosition="0"/>
    </format>
    <format dxfId="175">
      <pivotArea field="9" type="button" dataOnly="0" labelOnly="1" outline="0" axis="axisRow" fieldPosition="1"/>
    </format>
    <format dxfId="174">
      <pivotArea field="7" type="button" dataOnly="0" labelOnly="1" outline="0" axis="axisRow" fieldPosition="2"/>
    </format>
    <format dxfId="173">
      <pivotArea field="8" type="button" dataOnly="0" labelOnly="1" outline="0" axis="axisRow" fieldPosition="3"/>
    </format>
    <format dxfId="172">
      <pivotArea dataOnly="0" labelOnly="1" outline="0" axis="axisValues" fieldPosition="0"/>
    </format>
    <format dxfId="171">
      <pivotArea dataOnly="0" labelOnly="1" outline="0" fieldPosition="0">
        <references count="1">
          <reference field="6" count="0"/>
        </references>
      </pivotArea>
    </format>
    <format dxfId="170">
      <pivotArea dataOnly="0" labelOnly="1" outline="0" fieldPosition="0">
        <references count="2">
          <reference field="6" count="0" selected="0"/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169">
      <pivotArea dataOnly="0" labelOnly="1" outline="0" fieldPosition="0">
        <references count="3">
          <reference field="6" count="0" selected="0"/>
          <reference field="7" count="1">
            <x v="6"/>
          </reference>
          <reference field="9" count="1" selected="0">
            <x v="0"/>
          </reference>
        </references>
      </pivotArea>
    </format>
    <format dxfId="168">
      <pivotArea dataOnly="0" labelOnly="1" outline="0" fieldPosition="0">
        <references count="3">
          <reference field="6" count="0" selected="0"/>
          <reference field="7" count="1">
            <x v="5"/>
          </reference>
          <reference field="9" count="1" selected="0">
            <x v="5"/>
          </reference>
        </references>
      </pivotArea>
    </format>
    <format dxfId="167">
      <pivotArea dataOnly="0" labelOnly="1" outline="0" fieldPosition="0">
        <references count="3">
          <reference field="6" count="0" selected="0"/>
          <reference field="7" count="1">
            <x v="8"/>
          </reference>
          <reference field="9" count="1" selected="0">
            <x v="7"/>
          </reference>
        </references>
      </pivotArea>
    </format>
    <format dxfId="166">
      <pivotArea dataOnly="0" labelOnly="1" outline="0" fieldPosition="0">
        <references count="3">
          <reference field="6" count="0" selected="0"/>
          <reference field="7" count="1">
            <x v="9"/>
          </reference>
          <reference field="9" count="1" selected="0">
            <x v="9"/>
          </reference>
        </references>
      </pivotArea>
    </format>
    <format dxfId="165">
      <pivotArea dataOnly="0" labelOnly="1" outline="0" fieldPosition="0">
        <references count="3">
          <reference field="6" count="0" selected="0"/>
          <reference field="7" count="1">
            <x v="0"/>
          </reference>
          <reference field="9" count="1" selected="0">
            <x v="14"/>
          </reference>
        </references>
      </pivotArea>
    </format>
    <format dxfId="164">
      <pivotArea dataOnly="0" labelOnly="1" outline="0" fieldPosition="0">
        <references count="3">
          <reference field="6" count="0" selected="0"/>
          <reference field="7" count="1">
            <x v="7"/>
          </reference>
          <reference field="9" count="1" selected="0">
            <x v="24"/>
          </reference>
        </references>
      </pivotArea>
    </format>
    <format dxfId="163">
      <pivotArea dataOnly="0" labelOnly="1" outline="0" fieldPosition="0">
        <references count="3">
          <reference field="6" count="0" selected="0"/>
          <reference field="7" count="1">
            <x v="4"/>
          </reference>
          <reference field="9" count="1" selected="0">
            <x v="53"/>
          </reference>
        </references>
      </pivotArea>
    </format>
    <format dxfId="162">
      <pivotArea dataOnly="0" labelOnly="1" outline="0" fieldPosition="0">
        <references count="3">
          <reference field="6" count="0" selected="0"/>
          <reference field="7" count="1">
            <x v="1"/>
          </reference>
          <reference field="9" count="1" selected="0">
            <x v="58"/>
          </reference>
        </references>
      </pivotArea>
    </format>
    <format dxfId="161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160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159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158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157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156">
      <pivotArea dataOnly="0" labelOnly="1" outline="0" fieldPosition="0">
        <references count="4">
          <reference field="6" count="0" selected="0"/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155">
      <pivotArea dataOnly="0" labelOnly="1" outline="0" fieldPosition="0">
        <references count="4">
          <reference field="6" count="0" selected="0"/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154">
      <pivotArea dataOnly="0" labelOnly="1" outline="0" fieldPosition="0">
        <references count="4">
          <reference field="6" count="0" selected="0"/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153">
      <pivotArea dataOnly="0" labelOnly="1" outline="0" fieldPosition="0">
        <references count="4">
          <reference field="6" count="0" selected="0"/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152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151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150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149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148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147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146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145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144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143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142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141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140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139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138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137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136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135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134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133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132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131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130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129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128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127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126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125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124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123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122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121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1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6" cacheId="9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8" indent="0" compact="0" compactData="0" multipleFieldFilters="0">
  <location ref="B3:F37" firstHeaderRow="1" firstDataRow="1" firstDataCol="4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8"/>
        <item x="9"/>
        <item x="5"/>
        <item x="7"/>
        <item x="6"/>
        <item x="0"/>
        <item x="4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">
        <item x="47"/>
        <item x="37"/>
        <item x="48"/>
        <item x="11"/>
        <item x="50"/>
        <item x="63"/>
        <item x="60"/>
        <item x="16"/>
        <item x="57"/>
        <item x="54"/>
        <item x="53"/>
        <item x="55"/>
        <item x="56"/>
        <item x="44"/>
        <item x="1"/>
        <item x="0"/>
        <item x="4"/>
        <item x="7"/>
        <item x="25"/>
        <item x="29"/>
        <item x="24"/>
        <item x="31"/>
        <item x="34"/>
        <item x="33"/>
        <item x="22"/>
        <item x="38"/>
        <item x="39"/>
        <item x="27"/>
        <item x="21"/>
        <item x="49"/>
        <item x="10"/>
        <item x="30"/>
        <item x="58"/>
        <item x="40"/>
        <item x="41"/>
        <item x="70"/>
        <item x="36"/>
        <item x="35"/>
        <item x="32"/>
        <item x="68"/>
        <item x="64"/>
        <item x="66"/>
        <item x="61"/>
        <item x="23"/>
        <item x="51"/>
        <item x="52"/>
        <item x="13"/>
        <item x="28"/>
        <item x="3"/>
        <item x="15"/>
        <item x="12"/>
        <item x="67"/>
        <item x="62"/>
        <item x="65"/>
        <item x="59"/>
        <item x="6"/>
        <item x="8"/>
        <item x="43"/>
        <item x="26"/>
        <item x="9"/>
        <item x="14"/>
        <item x="42"/>
        <item x="19"/>
        <item x="46"/>
        <item x="5"/>
        <item x="18"/>
        <item x="69"/>
        <item x="20"/>
        <item x="2"/>
        <item x="45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">
        <item x="0"/>
        <item x="4"/>
        <item x="25"/>
        <item x="7"/>
        <item x="45"/>
        <item x="12"/>
        <item x="15"/>
        <item x="1"/>
        <item x="46"/>
        <item x="47"/>
        <item x="2"/>
        <item x="16"/>
        <item x="17"/>
        <item x="18"/>
        <item x="3"/>
        <item x="32"/>
        <item x="33"/>
        <item x="34"/>
        <item x="35"/>
        <item x="36"/>
        <item x="37"/>
        <item x="41"/>
        <item x="42"/>
        <item x="74"/>
        <item x="5"/>
        <item x="19"/>
        <item x="48"/>
        <item x="20"/>
        <item x="6"/>
        <item x="8"/>
        <item x="9"/>
        <item x="43"/>
        <item x="73"/>
        <item x="44"/>
        <item x="28"/>
        <item x="49"/>
        <item x="50"/>
        <item x="51"/>
        <item x="10"/>
        <item x="38"/>
        <item x="11"/>
        <item x="52"/>
        <item x="22"/>
        <item x="13"/>
        <item x="23"/>
        <item x="53"/>
        <item x="54"/>
        <item x="29"/>
        <item x="55"/>
        <item x="56"/>
        <item x="57"/>
        <item x="58"/>
        <item x="59"/>
        <item x="14"/>
        <item x="26"/>
        <item x="27"/>
        <item x="39"/>
        <item x="40"/>
        <item x="24"/>
        <item x="30"/>
        <item x="31"/>
        <item x="60"/>
        <item x="21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6"/>
    <field x="9"/>
    <field x="7"/>
    <field x="8"/>
  </rowFields>
  <rowItems count="34">
    <i>
      <x v="1"/>
      <x v="34"/>
      <x v="2"/>
      <x v="27"/>
    </i>
    <i r="1">
      <x v="35"/>
      <x v="2"/>
      <x/>
    </i>
    <i r="1">
      <x v="36"/>
      <x v="2"/>
      <x v="2"/>
    </i>
    <i r="1">
      <x v="37"/>
      <x v="2"/>
      <x v="29"/>
    </i>
    <i r="1">
      <x v="38"/>
      <x v="3"/>
      <x v="30"/>
    </i>
    <i r="1">
      <x v="39"/>
      <x v="3"/>
      <x v="1"/>
    </i>
    <i r="1">
      <x v="40"/>
      <x v="3"/>
      <x v="3"/>
    </i>
    <i r="1">
      <x v="41"/>
      <x v="3"/>
      <x v="4"/>
    </i>
    <i r="1">
      <x v="42"/>
      <x v="3"/>
      <x v="24"/>
    </i>
    <i r="1">
      <x v="43"/>
      <x v="3"/>
      <x v="46"/>
    </i>
    <i r="1">
      <x v="44"/>
      <x v="3"/>
      <x v="43"/>
    </i>
    <i r="1">
      <x v="45"/>
      <x v="3"/>
      <x v="44"/>
    </i>
    <i r="1">
      <x v="46"/>
      <x v="3"/>
      <x v="45"/>
    </i>
    <i r="1">
      <x v="47"/>
      <x v="3"/>
      <x v="47"/>
    </i>
    <i r="1">
      <x v="48"/>
      <x v="3"/>
      <x v="10"/>
    </i>
    <i r="1">
      <x v="49"/>
      <x v="3"/>
      <x v="9"/>
    </i>
    <i r="1">
      <x v="50"/>
      <x v="3"/>
      <x v="11"/>
    </i>
    <i r="1">
      <x v="51"/>
      <x v="3"/>
      <x v="12"/>
    </i>
    <i r="1">
      <x v="52"/>
      <x v="3"/>
      <x v="8"/>
    </i>
    <i r="1">
      <x v="56"/>
      <x v="1"/>
      <x v="25"/>
    </i>
    <i r="1">
      <x v="57"/>
      <x v="1"/>
      <x v="26"/>
    </i>
    <i r="1">
      <x v="62"/>
      <x v="1"/>
      <x v="28"/>
    </i>
    <i r="1">
      <x v="63"/>
      <x v="1"/>
      <x v="54"/>
    </i>
    <i r="1">
      <x v="64"/>
      <x v="1"/>
      <x v="6"/>
    </i>
    <i r="1">
      <x v="65"/>
      <x v="1"/>
      <x v="42"/>
    </i>
    <i r="1">
      <x v="66"/>
      <x v="1"/>
      <x v="52"/>
    </i>
    <i r="1">
      <x v="67"/>
      <x v="1"/>
      <x v="5"/>
    </i>
    <i r="1">
      <x v="68"/>
      <x v="1"/>
      <x v="40"/>
    </i>
    <i r="1">
      <x v="69"/>
      <x v="1"/>
      <x v="53"/>
    </i>
    <i r="1">
      <x v="70"/>
      <x v="1"/>
      <x v="6"/>
    </i>
    <i r="1">
      <x v="71"/>
      <x v="1"/>
      <x v="41"/>
    </i>
    <i r="1">
      <x v="72"/>
      <x v="1"/>
      <x v="51"/>
    </i>
    <i r="1">
      <x v="73"/>
      <x v="1"/>
      <x v="5"/>
    </i>
    <i r="1">
      <x v="74"/>
      <x v="1"/>
      <x v="39"/>
    </i>
  </rowItems>
  <colItems count="1">
    <i/>
  </colItems>
  <dataFields count="1">
    <dataField name="Sum of Total" fld="20" baseField="0" baseItem="0" numFmtId="164"/>
  </dataFields>
  <formats count="281">
    <format dxfId="789">
      <pivotArea type="all" dataOnly="0" outline="0" fieldPosition="0"/>
    </format>
    <format dxfId="788">
      <pivotArea field="6" type="button" dataOnly="0" labelOnly="1" outline="0" axis="axisRow" fieldPosition="0"/>
    </format>
    <format dxfId="787">
      <pivotArea field="9" type="button" dataOnly="0" labelOnly="1" outline="0" axis="axisRow" fieldPosition="1"/>
    </format>
    <format dxfId="786">
      <pivotArea field="7" type="button" dataOnly="0" labelOnly="1" outline="0" axis="axisRow" fieldPosition="2"/>
    </format>
    <format dxfId="785">
      <pivotArea field="8" type="button" dataOnly="0" labelOnly="1" outline="0" axis="axisRow" fieldPosition="3"/>
    </format>
    <format dxfId="784">
      <pivotArea dataOnly="0" labelOnly="1" outline="0" fieldPosition="0">
        <references count="1">
          <reference field="6" count="0"/>
        </references>
      </pivotArea>
    </format>
    <format dxfId="783">
      <pivotArea dataOnly="0" labelOnly="1" grandRow="1" outline="0" fieldPosition="0"/>
    </format>
    <format dxfId="782">
      <pivotArea dataOnly="0" labelOnly="1" outline="0" fieldPosition="0">
        <references count="2">
          <reference field="6" count="1" selected="0">
            <x v="0"/>
          </reference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781">
      <pivotArea dataOnly="0" labelOnly="1" outline="0" fieldPosition="0">
        <references count="2">
          <reference field="6" count="1" selected="0">
            <x v="1"/>
          </reference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780">
      <pivotArea dataOnly="0" labelOnly="1" outline="0" fieldPosition="0">
        <references count="3">
          <reference field="6" count="1" selected="0">
            <x v="0"/>
          </reference>
          <reference field="7" count="1">
            <x v="6"/>
          </reference>
          <reference field="9" count="1" selected="0">
            <x v="0"/>
          </reference>
        </references>
      </pivotArea>
    </format>
    <format dxfId="779">
      <pivotArea dataOnly="0" labelOnly="1" outline="0" fieldPosition="0">
        <references count="3">
          <reference field="6" count="1" selected="0">
            <x v="0"/>
          </reference>
          <reference field="7" count="1">
            <x v="5"/>
          </reference>
          <reference field="9" count="1" selected="0">
            <x v="5"/>
          </reference>
        </references>
      </pivotArea>
    </format>
    <format dxfId="778">
      <pivotArea dataOnly="0" labelOnly="1" outline="0" fieldPosition="0">
        <references count="3">
          <reference field="6" count="1" selected="0">
            <x v="0"/>
          </reference>
          <reference field="7" count="1">
            <x v="8"/>
          </reference>
          <reference field="9" count="1" selected="0">
            <x v="7"/>
          </reference>
        </references>
      </pivotArea>
    </format>
    <format dxfId="777">
      <pivotArea dataOnly="0" labelOnly="1" outline="0" fieldPosition="0">
        <references count="3">
          <reference field="6" count="1" selected="0">
            <x v="0"/>
          </reference>
          <reference field="7" count="1">
            <x v="9"/>
          </reference>
          <reference field="9" count="1" selected="0">
            <x v="9"/>
          </reference>
        </references>
      </pivotArea>
    </format>
    <format dxfId="776">
      <pivotArea dataOnly="0" labelOnly="1" outline="0" fieldPosition="0">
        <references count="3">
          <reference field="6" count="1" selected="0">
            <x v="0"/>
          </reference>
          <reference field="7" count="1">
            <x v="0"/>
          </reference>
          <reference field="9" count="1" selected="0">
            <x v="14"/>
          </reference>
        </references>
      </pivotArea>
    </format>
    <format dxfId="775">
      <pivotArea dataOnly="0" labelOnly="1" outline="0" fieldPosition="0">
        <references count="3">
          <reference field="6" count="1" selected="0">
            <x v="0"/>
          </reference>
          <reference field="7" count="1">
            <x v="7"/>
          </reference>
          <reference field="9" count="1" selected="0">
            <x v="24"/>
          </reference>
        </references>
      </pivotArea>
    </format>
    <format dxfId="774">
      <pivotArea dataOnly="0" labelOnly="1" outline="0" fieldPosition="0">
        <references count="3">
          <reference field="6" count="1" selected="0">
            <x v="0"/>
          </reference>
          <reference field="7" count="1">
            <x v="4"/>
          </reference>
          <reference field="9" count="1" selected="0">
            <x v="53"/>
          </reference>
        </references>
      </pivotArea>
    </format>
    <format dxfId="773">
      <pivotArea dataOnly="0" labelOnly="1" outline="0" fieldPosition="0">
        <references count="3">
          <reference field="6" count="1" selected="0">
            <x v="0"/>
          </reference>
          <reference field="7" count="1">
            <x v="1"/>
          </reference>
          <reference field="9" count="1" selected="0">
            <x v="58"/>
          </reference>
        </references>
      </pivotArea>
    </format>
    <format dxfId="772">
      <pivotArea dataOnly="0" labelOnly="1" outline="0" fieldPosition="0">
        <references count="3">
          <reference field="6" count="1" selected="0">
            <x v="1"/>
          </reference>
          <reference field="7" count="1">
            <x v="2"/>
          </reference>
          <reference field="9" count="1" selected="0">
            <x v="34"/>
          </reference>
        </references>
      </pivotArea>
    </format>
    <format dxfId="771">
      <pivotArea dataOnly="0" labelOnly="1" outline="0" fieldPosition="0">
        <references count="3">
          <reference field="6" count="1" selected="0">
            <x v="1"/>
          </reference>
          <reference field="7" count="1">
            <x v="3"/>
          </reference>
          <reference field="9" count="1" selected="0">
            <x v="38"/>
          </reference>
        </references>
      </pivotArea>
    </format>
    <format dxfId="770">
      <pivotArea dataOnly="0" labelOnly="1" outline="0" fieldPosition="0">
        <references count="3">
          <reference field="6" count="1" selected="0">
            <x v="1"/>
          </reference>
          <reference field="7" count="1">
            <x v="1"/>
          </reference>
          <reference field="9" count="1" selected="0">
            <x v="56"/>
          </reference>
        </references>
      </pivotArea>
    </format>
    <format dxfId="76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76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76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76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76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76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76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76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76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76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75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75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75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75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75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75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75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75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75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75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74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74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74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74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74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74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74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74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74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74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73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73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73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73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73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73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73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73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73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73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72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72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72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72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72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72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72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72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72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72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71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71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71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71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71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71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71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71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71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71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70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70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70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70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70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70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70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70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70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70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69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69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69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69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69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694">
      <pivotArea type="all" dataOnly="0" outline="0" fieldPosition="0"/>
    </format>
    <format dxfId="693">
      <pivotArea field="6" type="button" dataOnly="0" labelOnly="1" outline="0" axis="axisRow" fieldPosition="0"/>
    </format>
    <format dxfId="692">
      <pivotArea field="9" type="button" dataOnly="0" labelOnly="1" outline="0" axis="axisRow" fieldPosition="1"/>
    </format>
    <format dxfId="691">
      <pivotArea field="7" type="button" dataOnly="0" labelOnly="1" outline="0" axis="axisRow" fieldPosition="2"/>
    </format>
    <format dxfId="690">
      <pivotArea field="8" type="button" dataOnly="0" labelOnly="1" outline="0" axis="axisRow" fieldPosition="3"/>
    </format>
    <format dxfId="689">
      <pivotArea dataOnly="0" labelOnly="1" outline="0" fieldPosition="0">
        <references count="1">
          <reference field="6" count="0"/>
        </references>
      </pivotArea>
    </format>
    <format dxfId="688">
      <pivotArea dataOnly="0" labelOnly="1" grandRow="1" outline="0" fieldPosition="0"/>
    </format>
    <format dxfId="687">
      <pivotArea dataOnly="0" labelOnly="1" outline="0" fieldPosition="0">
        <references count="2">
          <reference field="6" count="1" selected="0">
            <x v="0"/>
          </reference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686">
      <pivotArea dataOnly="0" labelOnly="1" outline="0" fieldPosition="0">
        <references count="2">
          <reference field="6" count="1" selected="0">
            <x v="1"/>
          </reference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685">
      <pivotArea dataOnly="0" labelOnly="1" outline="0" fieldPosition="0">
        <references count="3">
          <reference field="6" count="1" selected="0">
            <x v="0"/>
          </reference>
          <reference field="7" count="1">
            <x v="6"/>
          </reference>
          <reference field="9" count="1" selected="0">
            <x v="0"/>
          </reference>
        </references>
      </pivotArea>
    </format>
    <format dxfId="684">
      <pivotArea dataOnly="0" labelOnly="1" outline="0" fieldPosition="0">
        <references count="3">
          <reference field="6" count="1" selected="0">
            <x v="0"/>
          </reference>
          <reference field="7" count="1">
            <x v="5"/>
          </reference>
          <reference field="9" count="1" selected="0">
            <x v="5"/>
          </reference>
        </references>
      </pivotArea>
    </format>
    <format dxfId="683">
      <pivotArea dataOnly="0" labelOnly="1" outline="0" fieldPosition="0">
        <references count="3">
          <reference field="6" count="1" selected="0">
            <x v="0"/>
          </reference>
          <reference field="7" count="1">
            <x v="8"/>
          </reference>
          <reference field="9" count="1" selected="0">
            <x v="7"/>
          </reference>
        </references>
      </pivotArea>
    </format>
    <format dxfId="682">
      <pivotArea dataOnly="0" labelOnly="1" outline="0" fieldPosition="0">
        <references count="3">
          <reference field="6" count="1" selected="0">
            <x v="0"/>
          </reference>
          <reference field="7" count="1">
            <x v="9"/>
          </reference>
          <reference field="9" count="1" selected="0">
            <x v="9"/>
          </reference>
        </references>
      </pivotArea>
    </format>
    <format dxfId="681">
      <pivotArea dataOnly="0" labelOnly="1" outline="0" fieldPosition="0">
        <references count="3">
          <reference field="6" count="1" selected="0">
            <x v="0"/>
          </reference>
          <reference field="7" count="1">
            <x v="0"/>
          </reference>
          <reference field="9" count="1" selected="0">
            <x v="14"/>
          </reference>
        </references>
      </pivotArea>
    </format>
    <format dxfId="680">
      <pivotArea dataOnly="0" labelOnly="1" outline="0" fieldPosition="0">
        <references count="3">
          <reference field="6" count="1" selected="0">
            <x v="0"/>
          </reference>
          <reference field="7" count="1">
            <x v="7"/>
          </reference>
          <reference field="9" count="1" selected="0">
            <x v="24"/>
          </reference>
        </references>
      </pivotArea>
    </format>
    <format dxfId="679">
      <pivotArea dataOnly="0" labelOnly="1" outline="0" fieldPosition="0">
        <references count="3">
          <reference field="6" count="1" selected="0">
            <x v="0"/>
          </reference>
          <reference field="7" count="1">
            <x v="4"/>
          </reference>
          <reference field="9" count="1" selected="0">
            <x v="53"/>
          </reference>
        </references>
      </pivotArea>
    </format>
    <format dxfId="678">
      <pivotArea dataOnly="0" labelOnly="1" outline="0" fieldPosition="0">
        <references count="3">
          <reference field="6" count="1" selected="0">
            <x v="0"/>
          </reference>
          <reference field="7" count="1">
            <x v="1"/>
          </reference>
          <reference field="9" count="1" selected="0">
            <x v="58"/>
          </reference>
        </references>
      </pivotArea>
    </format>
    <format dxfId="677">
      <pivotArea dataOnly="0" labelOnly="1" outline="0" fieldPosition="0">
        <references count="3">
          <reference field="6" count="1" selected="0">
            <x v="1"/>
          </reference>
          <reference field="7" count="1">
            <x v="2"/>
          </reference>
          <reference field="9" count="1" selected="0">
            <x v="34"/>
          </reference>
        </references>
      </pivotArea>
    </format>
    <format dxfId="676">
      <pivotArea dataOnly="0" labelOnly="1" outline="0" fieldPosition="0">
        <references count="3">
          <reference field="6" count="1" selected="0">
            <x v="1"/>
          </reference>
          <reference field="7" count="1">
            <x v="3"/>
          </reference>
          <reference field="9" count="1" selected="0">
            <x v="38"/>
          </reference>
        </references>
      </pivotArea>
    </format>
    <format dxfId="675">
      <pivotArea dataOnly="0" labelOnly="1" outline="0" fieldPosition="0">
        <references count="3">
          <reference field="6" count="1" selected="0">
            <x v="1"/>
          </reference>
          <reference field="7" count="1">
            <x v="1"/>
          </reference>
          <reference field="9" count="1" selected="0">
            <x v="56"/>
          </reference>
        </references>
      </pivotArea>
    </format>
    <format dxfId="67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67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67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67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67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66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66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66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66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66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66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66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66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66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66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65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65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65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65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65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65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65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65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65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65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64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64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64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64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64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64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64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64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64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64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63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63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63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63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63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63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63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63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63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63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62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62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62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62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62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62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62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62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62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62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61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61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61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61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61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61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61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61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61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61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60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60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60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60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60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60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60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60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60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60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599">
      <pivotArea outline="0" collapsedLevelsAreSubtotals="1" fieldPosition="0"/>
    </format>
    <format dxfId="598">
      <pivotArea dataOnly="0" labelOnly="1" outline="0" axis="axisValues" fieldPosition="0"/>
    </format>
    <format dxfId="597">
      <pivotArea field="9" type="button" dataOnly="0" labelOnly="1" outline="0" axis="axisRow" fieldPosition="1"/>
    </format>
    <format dxfId="596">
      <pivotArea type="all" dataOnly="0" outline="0" fieldPosition="0"/>
    </format>
    <format dxfId="595">
      <pivotArea outline="0" collapsedLevelsAreSubtotals="1" fieldPosition="0"/>
    </format>
    <format dxfId="594">
      <pivotArea field="6" type="button" dataOnly="0" labelOnly="1" outline="0" axis="axisRow" fieldPosition="0"/>
    </format>
    <format dxfId="593">
      <pivotArea field="9" type="button" dataOnly="0" labelOnly="1" outline="0" axis="axisRow" fieldPosition="1"/>
    </format>
    <format dxfId="592">
      <pivotArea field="7" type="button" dataOnly="0" labelOnly="1" outline="0" axis="axisRow" fieldPosition="2"/>
    </format>
    <format dxfId="591">
      <pivotArea field="8" type="button" dataOnly="0" labelOnly="1" outline="0" axis="axisRow" fieldPosition="3"/>
    </format>
    <format dxfId="590">
      <pivotArea dataOnly="0" labelOnly="1" outline="0" fieldPosition="0">
        <references count="1">
          <reference field="6" count="0"/>
        </references>
      </pivotArea>
    </format>
    <format dxfId="589">
      <pivotArea dataOnly="0" labelOnly="1" grandRow="1" outline="0" fieldPosition="0"/>
    </format>
    <format dxfId="588">
      <pivotArea dataOnly="0" labelOnly="1" outline="0" fieldPosition="0">
        <references count="2">
          <reference field="6" count="0" selected="0"/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587">
      <pivotArea dataOnly="0" labelOnly="1" outline="0" fieldPosition="0">
        <references count="3">
          <reference field="6" count="0" selected="0"/>
          <reference field="7" count="1">
            <x v="2"/>
          </reference>
          <reference field="9" count="1" selected="0">
            <x v="34"/>
          </reference>
        </references>
      </pivotArea>
    </format>
    <format dxfId="586">
      <pivotArea dataOnly="0" labelOnly="1" outline="0" fieldPosition="0">
        <references count="3">
          <reference field="6" count="0" selected="0"/>
          <reference field="7" count="1">
            <x v="3"/>
          </reference>
          <reference field="9" count="1" selected="0">
            <x v="38"/>
          </reference>
        </references>
      </pivotArea>
    </format>
    <format dxfId="585">
      <pivotArea dataOnly="0" labelOnly="1" outline="0" fieldPosition="0">
        <references count="3">
          <reference field="6" count="0" selected="0"/>
          <reference field="7" count="1">
            <x v="1"/>
          </reference>
          <reference field="9" count="1" selected="0">
            <x v="56"/>
          </reference>
        </references>
      </pivotArea>
    </format>
    <format dxfId="584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583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582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581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580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579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578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577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576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575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574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573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572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571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570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569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568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567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566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565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564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563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562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561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560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559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558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557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556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555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554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553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552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551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550">
      <pivotArea dataOnly="0" labelOnly="1" outline="0" axis="axisValues" fieldPosition="0"/>
    </format>
    <format dxfId="549">
      <pivotArea field="6" type="button" dataOnly="0" labelOnly="1" outline="0" axis="axisRow" fieldPosition="0"/>
    </format>
    <format dxfId="548">
      <pivotArea field="9" type="button" dataOnly="0" labelOnly="1" outline="0" axis="axisRow" fieldPosition="1"/>
    </format>
    <format dxfId="547">
      <pivotArea field="7" type="button" dataOnly="0" labelOnly="1" outline="0" axis="axisRow" fieldPosition="2"/>
    </format>
    <format dxfId="546">
      <pivotArea field="8" type="button" dataOnly="0" labelOnly="1" outline="0" axis="axisRow" fieldPosition="3"/>
    </format>
    <format dxfId="545">
      <pivotArea dataOnly="0" labelOnly="1" outline="0" axis="axisValues" fieldPosition="0"/>
    </format>
    <format dxfId="544">
      <pivotArea outline="0" fieldPosition="0">
        <references count="4">
          <reference field="6" count="0" selected="0"/>
          <reference field="7" count="1" selected="0">
            <x v="1"/>
          </reference>
          <reference field="8" count="1" selected="0">
            <x v="39"/>
          </reference>
          <reference field="9" count="1" selected="0">
            <x v="74"/>
          </reference>
        </references>
      </pivotArea>
    </format>
    <format dxfId="543">
      <pivotArea dataOnly="0" labelOnly="1" outline="0" offset="IV256" fieldPosition="0">
        <references count="1">
          <reference field="6" count="0"/>
        </references>
      </pivotArea>
    </format>
    <format dxfId="542">
      <pivotArea dataOnly="0" labelOnly="1" outline="0" fieldPosition="0">
        <references count="2">
          <reference field="6" count="0" selected="0"/>
          <reference field="9" count="1">
            <x v="74"/>
          </reference>
        </references>
      </pivotArea>
    </format>
    <format dxfId="541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540">
      <pivotArea dataOnly="0" labelOnly="1" outline="0" offset="IV1" fieldPosition="0">
        <references count="3">
          <reference field="6" count="0" selected="0"/>
          <reference field="7" count="1">
            <x v="1"/>
          </reference>
          <reference field="9" count="1" selected="0">
            <x v="56"/>
          </reference>
        </references>
      </pivotArea>
    </format>
    <format dxfId="539">
      <pivotArea outline="0" fieldPosition="0">
        <references count="4">
          <reference field="6" count="0" selected="0"/>
          <reference field="7" count="1" selected="0">
            <x v="3"/>
          </reference>
          <reference field="8" count="1" selected="0">
            <x v="4"/>
          </reference>
          <reference field="9" count="1" selected="0">
            <x v="41"/>
          </reference>
        </references>
      </pivotArea>
    </format>
    <format dxfId="538">
      <pivotArea dataOnly="0" labelOnly="1" outline="0" offset="IV8" fieldPosition="0">
        <references count="1">
          <reference field="6" count="0"/>
        </references>
      </pivotArea>
    </format>
    <format dxfId="537">
      <pivotArea dataOnly="0" labelOnly="1" outline="0" fieldPosition="0">
        <references count="2">
          <reference field="6" count="0" selected="0"/>
          <reference field="9" count="1">
            <x v="41"/>
          </reference>
        </references>
      </pivotArea>
    </format>
    <format dxfId="536">
      <pivotArea dataOnly="0" labelOnly="1" outline="0" offset="IV4" fieldPosition="0">
        <references count="3">
          <reference field="6" count="0" selected="0"/>
          <reference field="7" count="1">
            <x v="3"/>
          </reference>
          <reference field="9" count="1" selected="0">
            <x v="38"/>
          </reference>
        </references>
      </pivotArea>
    </format>
    <format dxfId="535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534">
      <pivotArea outline="0" fieldPosition="0">
        <references count="4">
          <reference field="6" count="0" selected="0"/>
          <reference field="7" count="1" selected="0">
            <x v="3"/>
          </reference>
          <reference field="8" count="1" selected="0">
            <x v="8"/>
          </reference>
          <reference field="9" count="1" selected="0">
            <x v="52"/>
          </reference>
        </references>
      </pivotArea>
    </format>
    <format dxfId="533">
      <pivotArea dataOnly="0" labelOnly="1" outline="0" offset="IV19" fieldPosition="0">
        <references count="1">
          <reference field="6" count="0"/>
        </references>
      </pivotArea>
    </format>
    <format dxfId="532">
      <pivotArea dataOnly="0" labelOnly="1" outline="0" fieldPosition="0">
        <references count="2">
          <reference field="6" count="0" selected="0"/>
          <reference field="9" count="1">
            <x v="52"/>
          </reference>
        </references>
      </pivotArea>
    </format>
    <format dxfId="531">
      <pivotArea dataOnly="0" labelOnly="1" outline="0" offset="IV256" fieldPosition="0">
        <references count="3">
          <reference field="6" count="0" selected="0"/>
          <reference field="7" count="1">
            <x v="3"/>
          </reference>
          <reference field="9" count="1" selected="0">
            <x v="38"/>
          </reference>
        </references>
      </pivotArea>
    </format>
    <format dxfId="530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529">
      <pivotArea outline="0" fieldPosition="0">
        <references count="4">
          <reference field="6" count="0" selected="0"/>
          <reference field="7" count="1" selected="0">
            <x v="2"/>
          </reference>
          <reference field="8" count="1" selected="0">
            <x v="29"/>
          </reference>
          <reference field="9" count="1" selected="0">
            <x v="37"/>
          </reference>
        </references>
      </pivotArea>
    </format>
    <format dxfId="528">
      <pivotArea dataOnly="0" labelOnly="1" outline="0" offset="IV4" fieldPosition="0">
        <references count="1">
          <reference field="6" count="0"/>
        </references>
      </pivotArea>
    </format>
    <format dxfId="527">
      <pivotArea dataOnly="0" labelOnly="1" outline="0" fieldPosition="0">
        <references count="2">
          <reference field="6" count="0" selected="0"/>
          <reference field="9" count="1">
            <x v="37"/>
          </reference>
        </references>
      </pivotArea>
    </format>
    <format dxfId="526">
      <pivotArea dataOnly="0" labelOnly="1" outline="0" offset="IV256" fieldPosition="0">
        <references count="3">
          <reference field="6" count="0" selected="0"/>
          <reference field="7" count="1">
            <x v="2"/>
          </reference>
          <reference field="9" count="1" selected="0">
            <x v="34"/>
          </reference>
        </references>
      </pivotArea>
    </format>
    <format dxfId="525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524">
      <pivotArea outline="0" fieldPosition="0">
        <references count="4">
          <reference field="6" count="0" selected="0"/>
          <reference field="7" count="1" selected="0">
            <x v="2"/>
          </reference>
          <reference field="8" count="1" selected="0">
            <x v="2"/>
          </reference>
          <reference field="9" count="1" selected="0">
            <x v="36"/>
          </reference>
        </references>
      </pivotArea>
    </format>
    <format dxfId="523">
      <pivotArea dataOnly="0" labelOnly="1" outline="0" offset="IV3" fieldPosition="0">
        <references count="1">
          <reference field="6" count="0"/>
        </references>
      </pivotArea>
    </format>
    <format dxfId="522">
      <pivotArea dataOnly="0" labelOnly="1" outline="0" fieldPosition="0">
        <references count="2">
          <reference field="6" count="0" selected="0"/>
          <reference field="9" count="1">
            <x v="36"/>
          </reference>
        </references>
      </pivotArea>
    </format>
    <format dxfId="521">
      <pivotArea dataOnly="0" labelOnly="1" outline="0" offset="IV3" fieldPosition="0">
        <references count="3">
          <reference field="6" count="0" selected="0"/>
          <reference field="7" count="1">
            <x v="2"/>
          </reference>
          <reference field="9" count="1" selected="0">
            <x v="34"/>
          </reference>
        </references>
      </pivotArea>
    </format>
    <format dxfId="520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519">
      <pivotArea field="9" type="button" dataOnly="0" labelOnly="1" outline="0" axis="axisRow" fieldPosition="1"/>
    </format>
    <format dxfId="518">
      <pivotArea dataOnly="0" labelOnly="1" outline="0" fieldPosition="0">
        <references count="2">
          <reference field="6" count="0" selected="0"/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517">
      <pivotArea dataOnly="0" labelOnly="1" outline="0" offset="IV256" fieldPosition="0">
        <references count="3">
          <reference field="6" count="0" selected="0"/>
          <reference field="7" count="1">
            <x v="1"/>
          </reference>
          <reference field="9" count="1" selected="0">
            <x v="56"/>
          </reference>
        </references>
      </pivotArea>
    </format>
    <format dxfId="516">
      <pivotArea field="6" type="button" dataOnly="0" labelOnly="1" outline="0" axis="axisRow" fieldPosition="0"/>
    </format>
    <format dxfId="515">
      <pivotArea dataOnly="0" labelOnly="1" outline="0" fieldPosition="0">
        <references count="1">
          <reference field="6" count="0"/>
        </references>
      </pivotArea>
    </format>
    <format dxfId="119">
      <pivotArea outline="0" collapsedLevelsAreSubtotals="1" fieldPosition="0"/>
    </format>
    <format dxfId="118">
      <pivotArea dataOnly="0" labelOnly="1" outline="0" axis="axisValues" fieldPosition="0"/>
    </format>
    <format dxfId="117">
      <pivotArea dataOnly="0" labelOnly="1" outline="0" axis="axisValues" fieldPosition="0"/>
    </format>
    <format dxfId="116">
      <pivotArea outline="0" collapsedLevelsAreSubtotals="1" fieldPosition="0"/>
    </format>
    <format dxfId="115">
      <pivotArea dataOnly="0" labelOnly="1" outline="0" axis="axisValues" fieldPosition="0"/>
    </format>
    <format dxfId="1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9" cacheId="9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8" indent="0" compact="0" compactData="0" multipleFieldFilters="0">
  <location ref="A3:V39" firstHeaderRow="1" firstDataRow="3" firstDataCol="4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8"/>
        <item x="9"/>
        <item x="5"/>
        <item x="7"/>
        <item x="6"/>
        <item x="0"/>
        <item x="4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">
        <item x="47"/>
        <item x="37"/>
        <item x="48"/>
        <item x="11"/>
        <item x="50"/>
        <item x="63"/>
        <item x="60"/>
        <item x="16"/>
        <item x="57"/>
        <item x="54"/>
        <item x="53"/>
        <item x="55"/>
        <item x="56"/>
        <item x="44"/>
        <item x="1"/>
        <item x="0"/>
        <item x="4"/>
        <item x="7"/>
        <item x="25"/>
        <item x="29"/>
        <item x="24"/>
        <item x="31"/>
        <item x="34"/>
        <item x="33"/>
        <item x="22"/>
        <item x="38"/>
        <item x="39"/>
        <item x="27"/>
        <item x="21"/>
        <item x="49"/>
        <item x="10"/>
        <item x="30"/>
        <item x="58"/>
        <item x="40"/>
        <item x="41"/>
        <item x="70"/>
        <item x="36"/>
        <item x="35"/>
        <item x="32"/>
        <item x="68"/>
        <item x="64"/>
        <item x="66"/>
        <item x="61"/>
        <item x="23"/>
        <item x="51"/>
        <item x="52"/>
        <item x="13"/>
        <item x="28"/>
        <item x="3"/>
        <item x="15"/>
        <item x="12"/>
        <item x="67"/>
        <item x="62"/>
        <item x="65"/>
        <item x="59"/>
        <item x="6"/>
        <item x="8"/>
        <item x="43"/>
        <item x="26"/>
        <item x="9"/>
        <item x="14"/>
        <item x="42"/>
        <item x="19"/>
        <item x="46"/>
        <item x="5"/>
        <item x="18"/>
        <item x="69"/>
        <item x="20"/>
        <item x="2"/>
        <item x="45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">
        <item x="0"/>
        <item x="4"/>
        <item x="25"/>
        <item x="7"/>
        <item x="45"/>
        <item x="12"/>
        <item x="15"/>
        <item x="1"/>
        <item x="46"/>
        <item x="47"/>
        <item x="2"/>
        <item x="16"/>
        <item x="17"/>
        <item x="18"/>
        <item x="3"/>
        <item x="32"/>
        <item x="33"/>
        <item x="34"/>
        <item x="35"/>
        <item x="36"/>
        <item x="37"/>
        <item x="41"/>
        <item x="42"/>
        <item x="74"/>
        <item x="5"/>
        <item x="19"/>
        <item x="48"/>
        <item x="20"/>
        <item x="6"/>
        <item x="8"/>
        <item x="9"/>
        <item x="43"/>
        <item x="73"/>
        <item x="44"/>
        <item x="28"/>
        <item x="49"/>
        <item x="50"/>
        <item x="51"/>
        <item x="10"/>
        <item x="38"/>
        <item x="11"/>
        <item x="52"/>
        <item x="22"/>
        <item x="13"/>
        <item x="23"/>
        <item x="53"/>
        <item x="54"/>
        <item x="29"/>
        <item x="55"/>
        <item x="56"/>
        <item x="57"/>
        <item x="58"/>
        <item x="59"/>
        <item x="14"/>
        <item x="26"/>
        <item x="27"/>
        <item x="39"/>
        <item x="40"/>
        <item x="24"/>
        <item x="30"/>
        <item x="31"/>
        <item x="60"/>
        <item x="21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6"/>
    <field x="9"/>
    <field x="7"/>
    <field x="8"/>
  </rowFields>
  <rowItems count="34">
    <i>
      <x v="1"/>
      <x v="34"/>
      <x v="2"/>
      <x v="27"/>
    </i>
    <i r="1">
      <x v="35"/>
      <x v="2"/>
      <x/>
    </i>
    <i r="1">
      <x v="36"/>
      <x v="2"/>
      <x v="2"/>
    </i>
    <i r="1">
      <x v="37"/>
      <x v="2"/>
      <x v="29"/>
    </i>
    <i r="1">
      <x v="38"/>
      <x v="3"/>
      <x v="30"/>
    </i>
    <i r="1">
      <x v="39"/>
      <x v="3"/>
      <x v="1"/>
    </i>
    <i r="1">
      <x v="40"/>
      <x v="3"/>
      <x v="3"/>
    </i>
    <i r="1">
      <x v="41"/>
      <x v="3"/>
      <x v="4"/>
    </i>
    <i r="1">
      <x v="42"/>
      <x v="3"/>
      <x v="24"/>
    </i>
    <i r="1">
      <x v="43"/>
      <x v="3"/>
      <x v="46"/>
    </i>
    <i r="1">
      <x v="44"/>
      <x v="3"/>
      <x v="43"/>
    </i>
    <i r="1">
      <x v="45"/>
      <x v="3"/>
      <x v="44"/>
    </i>
    <i r="1">
      <x v="46"/>
      <x v="3"/>
      <x v="45"/>
    </i>
    <i r="1">
      <x v="47"/>
      <x v="3"/>
      <x v="47"/>
    </i>
    <i r="1">
      <x v="48"/>
      <x v="3"/>
      <x v="10"/>
    </i>
    <i r="1">
      <x v="49"/>
      <x v="3"/>
      <x v="9"/>
    </i>
    <i r="1">
      <x v="50"/>
      <x v="3"/>
      <x v="11"/>
    </i>
    <i r="1">
      <x v="51"/>
      <x v="3"/>
      <x v="12"/>
    </i>
    <i r="1">
      <x v="52"/>
      <x v="3"/>
      <x v="8"/>
    </i>
    <i r="1">
      <x v="56"/>
      <x v="1"/>
      <x v="25"/>
    </i>
    <i r="1">
      <x v="57"/>
      <x v="1"/>
      <x v="26"/>
    </i>
    <i r="1">
      <x v="62"/>
      <x v="1"/>
      <x v="28"/>
    </i>
    <i r="1">
      <x v="63"/>
      <x v="1"/>
      <x v="54"/>
    </i>
    <i r="1">
      <x v="64"/>
      <x v="1"/>
      <x v="6"/>
    </i>
    <i r="1">
      <x v="65"/>
      <x v="1"/>
      <x v="42"/>
    </i>
    <i r="1">
      <x v="66"/>
      <x v="1"/>
      <x v="52"/>
    </i>
    <i r="1">
      <x v="67"/>
      <x v="1"/>
      <x v="5"/>
    </i>
    <i r="1">
      <x v="68"/>
      <x v="1"/>
      <x v="40"/>
    </i>
    <i r="1">
      <x v="69"/>
      <x v="1"/>
      <x v="53"/>
    </i>
    <i r="1">
      <x v="70"/>
      <x v="1"/>
      <x v="6"/>
    </i>
    <i r="1">
      <x v="71"/>
      <x v="1"/>
      <x v="41"/>
    </i>
    <i r="1">
      <x v="72"/>
      <x v="1"/>
      <x v="51"/>
    </i>
    <i r="1">
      <x v="73"/>
      <x v="1"/>
      <x v="5"/>
    </i>
    <i r="1">
      <x v="74"/>
      <x v="1"/>
      <x v="39"/>
    </i>
  </rowItems>
  <colFields count="2">
    <field x="5"/>
    <field x="-2"/>
  </colFields>
  <colItems count="1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</colItems>
  <dataFields count="9">
    <dataField name="Sum of 15-17 Yrs" fld="11" baseField="0" baseItem="0"/>
    <dataField name="Sum of 18-19 Yrs" fld="12" baseField="0" baseItem="0"/>
    <dataField name="Sum of 20-24 Yrs" fld="13" baseField="0" baseItem="0"/>
    <dataField name="Sum of 25-29 Yrs" fld="14" baseField="0" baseItem="0"/>
    <dataField name="Sum of 30-34 Yrs" fld="15" baseField="0" baseItem="0"/>
    <dataField name="Sum of 35-39 Yrs" fld="16" baseField="0" baseItem="0"/>
    <dataField name="Sum of 40-44 Yrs" fld="17" baseField="0" baseItem="0"/>
    <dataField name="Sum of 44-49 Yrs" fld="18" baseField="0" baseItem="0"/>
    <dataField name="Sum of 50 Yrs" fld="19" baseField="0" baseItem="0"/>
  </dataFields>
  <formats count="330">
    <format dxfId="514">
      <pivotArea type="all" dataOnly="0" outline="0" fieldPosition="0"/>
    </format>
    <format dxfId="513">
      <pivotArea field="6" type="button" dataOnly="0" labelOnly="1" outline="0" axis="axisRow" fieldPosition="0"/>
    </format>
    <format dxfId="512">
      <pivotArea field="9" type="button" dataOnly="0" labelOnly="1" outline="0" axis="axisRow" fieldPosition="1"/>
    </format>
    <format dxfId="511">
      <pivotArea field="7" type="button" dataOnly="0" labelOnly="1" outline="0" axis="axisRow" fieldPosition="2"/>
    </format>
    <format dxfId="510">
      <pivotArea field="8" type="button" dataOnly="0" labelOnly="1" outline="0" axis="axisRow" fieldPosition="3"/>
    </format>
    <format dxfId="509">
      <pivotArea dataOnly="0" labelOnly="1" outline="0" fieldPosition="0">
        <references count="1">
          <reference field="6" count="0"/>
        </references>
      </pivotArea>
    </format>
    <format dxfId="508">
      <pivotArea dataOnly="0" labelOnly="1" grandRow="1" outline="0" fieldPosition="0"/>
    </format>
    <format dxfId="507">
      <pivotArea dataOnly="0" labelOnly="1" outline="0" fieldPosition="0">
        <references count="2">
          <reference field="6" count="1" selected="0">
            <x v="0"/>
          </reference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506">
      <pivotArea dataOnly="0" labelOnly="1" outline="0" fieldPosition="0">
        <references count="2">
          <reference field="6" count="1" selected="0">
            <x v="1"/>
          </reference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505">
      <pivotArea dataOnly="0" labelOnly="1" outline="0" fieldPosition="0">
        <references count="3">
          <reference field="6" count="1" selected="0">
            <x v="0"/>
          </reference>
          <reference field="7" count="1">
            <x v="6"/>
          </reference>
          <reference field="9" count="1" selected="0">
            <x v="0"/>
          </reference>
        </references>
      </pivotArea>
    </format>
    <format dxfId="504">
      <pivotArea dataOnly="0" labelOnly="1" outline="0" fieldPosition="0">
        <references count="3">
          <reference field="6" count="1" selected="0">
            <x v="0"/>
          </reference>
          <reference field="7" count="1">
            <x v="5"/>
          </reference>
          <reference field="9" count="1" selected="0">
            <x v="5"/>
          </reference>
        </references>
      </pivotArea>
    </format>
    <format dxfId="503">
      <pivotArea dataOnly="0" labelOnly="1" outline="0" fieldPosition="0">
        <references count="3">
          <reference field="6" count="1" selected="0">
            <x v="0"/>
          </reference>
          <reference field="7" count="1">
            <x v="8"/>
          </reference>
          <reference field="9" count="1" selected="0">
            <x v="7"/>
          </reference>
        </references>
      </pivotArea>
    </format>
    <format dxfId="502">
      <pivotArea dataOnly="0" labelOnly="1" outline="0" fieldPosition="0">
        <references count="3">
          <reference field="6" count="1" selected="0">
            <x v="0"/>
          </reference>
          <reference field="7" count="1">
            <x v="9"/>
          </reference>
          <reference field="9" count="1" selected="0">
            <x v="9"/>
          </reference>
        </references>
      </pivotArea>
    </format>
    <format dxfId="501">
      <pivotArea dataOnly="0" labelOnly="1" outline="0" fieldPosition="0">
        <references count="3">
          <reference field="6" count="1" selected="0">
            <x v="0"/>
          </reference>
          <reference field="7" count="1">
            <x v="0"/>
          </reference>
          <reference field="9" count="1" selected="0">
            <x v="14"/>
          </reference>
        </references>
      </pivotArea>
    </format>
    <format dxfId="500">
      <pivotArea dataOnly="0" labelOnly="1" outline="0" fieldPosition="0">
        <references count="3">
          <reference field="6" count="1" selected="0">
            <x v="0"/>
          </reference>
          <reference field="7" count="1">
            <x v="7"/>
          </reference>
          <reference field="9" count="1" selected="0">
            <x v="24"/>
          </reference>
        </references>
      </pivotArea>
    </format>
    <format dxfId="499">
      <pivotArea dataOnly="0" labelOnly="1" outline="0" fieldPosition="0">
        <references count="3">
          <reference field="6" count="1" selected="0">
            <x v="0"/>
          </reference>
          <reference field="7" count="1">
            <x v="4"/>
          </reference>
          <reference field="9" count="1" selected="0">
            <x v="53"/>
          </reference>
        </references>
      </pivotArea>
    </format>
    <format dxfId="498">
      <pivotArea dataOnly="0" labelOnly="1" outline="0" fieldPosition="0">
        <references count="3">
          <reference field="6" count="1" selected="0">
            <x v="0"/>
          </reference>
          <reference field="7" count="1">
            <x v="1"/>
          </reference>
          <reference field="9" count="1" selected="0">
            <x v="58"/>
          </reference>
        </references>
      </pivotArea>
    </format>
    <format dxfId="497">
      <pivotArea dataOnly="0" labelOnly="1" outline="0" fieldPosition="0">
        <references count="3">
          <reference field="6" count="1" selected="0">
            <x v="1"/>
          </reference>
          <reference field="7" count="1">
            <x v="2"/>
          </reference>
          <reference field="9" count="1" selected="0">
            <x v="34"/>
          </reference>
        </references>
      </pivotArea>
    </format>
    <format dxfId="496">
      <pivotArea dataOnly="0" labelOnly="1" outline="0" fieldPosition="0">
        <references count="3">
          <reference field="6" count="1" selected="0">
            <x v="1"/>
          </reference>
          <reference field="7" count="1">
            <x v="3"/>
          </reference>
          <reference field="9" count="1" selected="0">
            <x v="38"/>
          </reference>
        </references>
      </pivotArea>
    </format>
    <format dxfId="495">
      <pivotArea dataOnly="0" labelOnly="1" outline="0" fieldPosition="0">
        <references count="3">
          <reference field="6" count="1" selected="0">
            <x v="1"/>
          </reference>
          <reference field="7" count="1">
            <x v="1"/>
          </reference>
          <reference field="9" count="1" selected="0">
            <x v="56"/>
          </reference>
        </references>
      </pivotArea>
    </format>
    <format dxfId="49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49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49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49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49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48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48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48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48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48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48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48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48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48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48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47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47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47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47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47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47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47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47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47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47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46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46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46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46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46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46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46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46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46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46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45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45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45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45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45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45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45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45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45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45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44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44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44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44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44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44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44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44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44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44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43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43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43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43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43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43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43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43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43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43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42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42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42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42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42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42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42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42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42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42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419">
      <pivotArea type="all" dataOnly="0" outline="0" fieldPosition="0"/>
    </format>
    <format dxfId="418">
      <pivotArea field="6" type="button" dataOnly="0" labelOnly="1" outline="0" axis="axisRow" fieldPosition="0"/>
    </format>
    <format dxfId="417">
      <pivotArea field="9" type="button" dataOnly="0" labelOnly="1" outline="0" axis="axisRow" fieldPosition="1"/>
    </format>
    <format dxfId="416">
      <pivotArea field="7" type="button" dataOnly="0" labelOnly="1" outline="0" axis="axisRow" fieldPosition="2"/>
    </format>
    <format dxfId="415">
      <pivotArea field="8" type="button" dataOnly="0" labelOnly="1" outline="0" axis="axisRow" fieldPosition="3"/>
    </format>
    <format dxfId="414">
      <pivotArea dataOnly="0" labelOnly="1" outline="0" fieldPosition="0">
        <references count="1">
          <reference field="6" count="0"/>
        </references>
      </pivotArea>
    </format>
    <format dxfId="413">
      <pivotArea dataOnly="0" labelOnly="1" grandRow="1" outline="0" fieldPosition="0"/>
    </format>
    <format dxfId="412">
      <pivotArea dataOnly="0" labelOnly="1" outline="0" fieldPosition="0">
        <references count="2">
          <reference field="6" count="1" selected="0">
            <x v="0"/>
          </reference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411">
      <pivotArea dataOnly="0" labelOnly="1" outline="0" fieldPosition="0">
        <references count="2">
          <reference field="6" count="1" selected="0">
            <x v="1"/>
          </reference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410">
      <pivotArea dataOnly="0" labelOnly="1" outline="0" fieldPosition="0">
        <references count="3">
          <reference field="6" count="1" selected="0">
            <x v="0"/>
          </reference>
          <reference field="7" count="1">
            <x v="6"/>
          </reference>
          <reference field="9" count="1" selected="0">
            <x v="0"/>
          </reference>
        </references>
      </pivotArea>
    </format>
    <format dxfId="409">
      <pivotArea dataOnly="0" labelOnly="1" outline="0" fieldPosition="0">
        <references count="3">
          <reference field="6" count="1" selected="0">
            <x v="0"/>
          </reference>
          <reference field="7" count="1">
            <x v="5"/>
          </reference>
          <reference field="9" count="1" selected="0">
            <x v="5"/>
          </reference>
        </references>
      </pivotArea>
    </format>
    <format dxfId="408">
      <pivotArea dataOnly="0" labelOnly="1" outline="0" fieldPosition="0">
        <references count="3">
          <reference field="6" count="1" selected="0">
            <x v="0"/>
          </reference>
          <reference field="7" count="1">
            <x v="8"/>
          </reference>
          <reference field="9" count="1" selected="0">
            <x v="7"/>
          </reference>
        </references>
      </pivotArea>
    </format>
    <format dxfId="407">
      <pivotArea dataOnly="0" labelOnly="1" outline="0" fieldPosition="0">
        <references count="3">
          <reference field="6" count="1" selected="0">
            <x v="0"/>
          </reference>
          <reference field="7" count="1">
            <x v="9"/>
          </reference>
          <reference field="9" count="1" selected="0">
            <x v="9"/>
          </reference>
        </references>
      </pivotArea>
    </format>
    <format dxfId="406">
      <pivotArea dataOnly="0" labelOnly="1" outline="0" fieldPosition="0">
        <references count="3">
          <reference field="6" count="1" selected="0">
            <x v="0"/>
          </reference>
          <reference field="7" count="1">
            <x v="0"/>
          </reference>
          <reference field="9" count="1" selected="0">
            <x v="14"/>
          </reference>
        </references>
      </pivotArea>
    </format>
    <format dxfId="405">
      <pivotArea dataOnly="0" labelOnly="1" outline="0" fieldPosition="0">
        <references count="3">
          <reference field="6" count="1" selected="0">
            <x v="0"/>
          </reference>
          <reference field="7" count="1">
            <x v="7"/>
          </reference>
          <reference field="9" count="1" selected="0">
            <x v="24"/>
          </reference>
        </references>
      </pivotArea>
    </format>
    <format dxfId="404">
      <pivotArea dataOnly="0" labelOnly="1" outline="0" fieldPosition="0">
        <references count="3">
          <reference field="6" count="1" selected="0">
            <x v="0"/>
          </reference>
          <reference field="7" count="1">
            <x v="4"/>
          </reference>
          <reference field="9" count="1" selected="0">
            <x v="53"/>
          </reference>
        </references>
      </pivotArea>
    </format>
    <format dxfId="403">
      <pivotArea dataOnly="0" labelOnly="1" outline="0" fieldPosition="0">
        <references count="3">
          <reference field="6" count="1" selected="0">
            <x v="0"/>
          </reference>
          <reference field="7" count="1">
            <x v="1"/>
          </reference>
          <reference field="9" count="1" selected="0">
            <x v="58"/>
          </reference>
        </references>
      </pivotArea>
    </format>
    <format dxfId="402">
      <pivotArea dataOnly="0" labelOnly="1" outline="0" fieldPosition="0">
        <references count="3">
          <reference field="6" count="1" selected="0">
            <x v="1"/>
          </reference>
          <reference field="7" count="1">
            <x v="2"/>
          </reference>
          <reference field="9" count="1" selected="0">
            <x v="34"/>
          </reference>
        </references>
      </pivotArea>
    </format>
    <format dxfId="401">
      <pivotArea dataOnly="0" labelOnly="1" outline="0" fieldPosition="0">
        <references count="3">
          <reference field="6" count="1" selected="0">
            <x v="1"/>
          </reference>
          <reference field="7" count="1">
            <x v="3"/>
          </reference>
          <reference field="9" count="1" selected="0">
            <x v="38"/>
          </reference>
        </references>
      </pivotArea>
    </format>
    <format dxfId="400">
      <pivotArea dataOnly="0" labelOnly="1" outline="0" fieldPosition="0">
        <references count="3">
          <reference field="6" count="1" selected="0">
            <x v="1"/>
          </reference>
          <reference field="7" count="1">
            <x v="1"/>
          </reference>
          <reference field="9" count="1" selected="0">
            <x v="56"/>
          </reference>
        </references>
      </pivotArea>
    </format>
    <format dxfId="39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39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39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39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39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39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39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39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39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39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38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38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38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38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38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38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38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38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38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38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37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37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37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37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37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37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37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37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37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37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36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36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36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36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36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36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36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36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36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36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35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35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35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35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35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35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35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35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35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35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34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34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34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34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34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34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34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34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34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34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33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33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33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33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33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33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33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33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33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33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32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32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32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32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32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324">
      <pivotArea outline="0" collapsedLevelsAreSubtotals="1" fieldPosition="0"/>
    </format>
    <format dxfId="323">
      <pivotArea dataOnly="0" labelOnly="1" outline="0" axis="axisValues" fieldPosition="0"/>
    </format>
    <format dxfId="322">
      <pivotArea field="9" type="button" dataOnly="0" labelOnly="1" outline="0" axis="axisRow" fieldPosition="1"/>
    </format>
    <format dxfId="321">
      <pivotArea type="all" dataOnly="0" outline="0" fieldPosition="0"/>
    </format>
    <format dxfId="320">
      <pivotArea outline="0" collapsedLevelsAreSubtotals="1" fieldPosition="0"/>
    </format>
    <format dxfId="319">
      <pivotArea field="6" type="button" dataOnly="0" labelOnly="1" outline="0" axis="axisRow" fieldPosition="0"/>
    </format>
    <format dxfId="318">
      <pivotArea field="9" type="button" dataOnly="0" labelOnly="1" outline="0" axis="axisRow" fieldPosition="1"/>
    </format>
    <format dxfId="317">
      <pivotArea field="7" type="button" dataOnly="0" labelOnly="1" outline="0" axis="axisRow" fieldPosition="2"/>
    </format>
    <format dxfId="316">
      <pivotArea field="8" type="button" dataOnly="0" labelOnly="1" outline="0" axis="axisRow" fieldPosition="3"/>
    </format>
    <format dxfId="315">
      <pivotArea dataOnly="0" labelOnly="1" outline="0" fieldPosition="0">
        <references count="1">
          <reference field="6" count="0"/>
        </references>
      </pivotArea>
    </format>
    <format dxfId="314">
      <pivotArea dataOnly="0" labelOnly="1" grandRow="1" outline="0" fieldPosition="0"/>
    </format>
    <format dxfId="313">
      <pivotArea dataOnly="0" labelOnly="1" outline="0" fieldPosition="0">
        <references count="2">
          <reference field="6" count="0" selected="0"/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312">
      <pivotArea dataOnly="0" labelOnly="1" outline="0" fieldPosition="0">
        <references count="3">
          <reference field="6" count="0" selected="0"/>
          <reference field="7" count="1">
            <x v="2"/>
          </reference>
          <reference field="9" count="1" selected="0">
            <x v="34"/>
          </reference>
        </references>
      </pivotArea>
    </format>
    <format dxfId="311">
      <pivotArea dataOnly="0" labelOnly="1" outline="0" fieldPosition="0">
        <references count="3">
          <reference field="6" count="0" selected="0"/>
          <reference field="7" count="1">
            <x v="3"/>
          </reference>
          <reference field="9" count="1" selected="0">
            <x v="38"/>
          </reference>
        </references>
      </pivotArea>
    </format>
    <format dxfId="310">
      <pivotArea dataOnly="0" labelOnly="1" outline="0" fieldPosition="0">
        <references count="3">
          <reference field="6" count="0" selected="0"/>
          <reference field="7" count="1">
            <x v="1"/>
          </reference>
          <reference field="9" count="1" selected="0">
            <x v="56"/>
          </reference>
        </references>
      </pivotArea>
    </format>
    <format dxfId="309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308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307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306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305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304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303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302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301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300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299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298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297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296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295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294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293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292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291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290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289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288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287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286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285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284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283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282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281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280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279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278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277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276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275">
      <pivotArea dataOnly="0" labelOnly="1" outline="0" axis="axisValues" fieldPosition="0"/>
    </format>
    <format dxfId="274">
      <pivotArea field="6" type="button" dataOnly="0" labelOnly="1" outline="0" axis="axisRow" fieldPosition="0"/>
    </format>
    <format dxfId="273">
      <pivotArea field="9" type="button" dataOnly="0" labelOnly="1" outline="0" axis="axisRow" fieldPosition="1"/>
    </format>
    <format dxfId="272">
      <pivotArea field="7" type="button" dataOnly="0" labelOnly="1" outline="0" axis="axisRow" fieldPosition="2"/>
    </format>
    <format dxfId="271">
      <pivotArea field="8" type="button" dataOnly="0" labelOnly="1" outline="0" axis="axisRow" fieldPosition="3"/>
    </format>
    <format dxfId="270">
      <pivotArea dataOnly="0" labelOnly="1" outline="0" axis="axisValues" fieldPosition="0"/>
    </format>
    <format dxfId="269">
      <pivotArea outline="0" fieldPosition="0">
        <references count="4">
          <reference field="6" count="0" selected="0"/>
          <reference field="7" count="1" selected="0">
            <x v="1"/>
          </reference>
          <reference field="8" count="1" selected="0">
            <x v="39"/>
          </reference>
          <reference field="9" count="1" selected="0">
            <x v="74"/>
          </reference>
        </references>
      </pivotArea>
    </format>
    <format dxfId="268">
      <pivotArea dataOnly="0" labelOnly="1" outline="0" offset="IV256" fieldPosition="0">
        <references count="1">
          <reference field="6" count="0"/>
        </references>
      </pivotArea>
    </format>
    <format dxfId="267">
      <pivotArea dataOnly="0" labelOnly="1" outline="0" fieldPosition="0">
        <references count="2">
          <reference field="6" count="0" selected="0"/>
          <reference field="9" count="1">
            <x v="74"/>
          </reference>
        </references>
      </pivotArea>
    </format>
    <format dxfId="266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265">
      <pivotArea dataOnly="0" labelOnly="1" outline="0" offset="IV1" fieldPosition="0">
        <references count="3">
          <reference field="6" count="0" selected="0"/>
          <reference field="7" count="1">
            <x v="1"/>
          </reference>
          <reference field="9" count="1" selected="0">
            <x v="56"/>
          </reference>
        </references>
      </pivotArea>
    </format>
    <format dxfId="264">
      <pivotArea outline="0" fieldPosition="0">
        <references count="4">
          <reference field="6" count="0" selected="0"/>
          <reference field="7" count="1" selected="0">
            <x v="3"/>
          </reference>
          <reference field="8" count="1" selected="0">
            <x v="4"/>
          </reference>
          <reference field="9" count="1" selected="0">
            <x v="41"/>
          </reference>
        </references>
      </pivotArea>
    </format>
    <format dxfId="263">
      <pivotArea dataOnly="0" labelOnly="1" outline="0" offset="IV8" fieldPosition="0">
        <references count="1">
          <reference field="6" count="0"/>
        </references>
      </pivotArea>
    </format>
    <format dxfId="262">
      <pivotArea dataOnly="0" labelOnly="1" outline="0" fieldPosition="0">
        <references count="2">
          <reference field="6" count="0" selected="0"/>
          <reference field="9" count="1">
            <x v="41"/>
          </reference>
        </references>
      </pivotArea>
    </format>
    <format dxfId="261">
      <pivotArea dataOnly="0" labelOnly="1" outline="0" offset="IV4" fieldPosition="0">
        <references count="3">
          <reference field="6" count="0" selected="0"/>
          <reference field="7" count="1">
            <x v="3"/>
          </reference>
          <reference field="9" count="1" selected="0">
            <x v="38"/>
          </reference>
        </references>
      </pivotArea>
    </format>
    <format dxfId="260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259">
      <pivotArea outline="0" fieldPosition="0">
        <references count="4">
          <reference field="6" count="0" selected="0"/>
          <reference field="7" count="1" selected="0">
            <x v="3"/>
          </reference>
          <reference field="8" count="1" selected="0">
            <x v="8"/>
          </reference>
          <reference field="9" count="1" selected="0">
            <x v="52"/>
          </reference>
        </references>
      </pivotArea>
    </format>
    <format dxfId="258">
      <pivotArea dataOnly="0" labelOnly="1" outline="0" offset="IV19" fieldPosition="0">
        <references count="1">
          <reference field="6" count="0"/>
        </references>
      </pivotArea>
    </format>
    <format dxfId="257">
      <pivotArea dataOnly="0" labelOnly="1" outline="0" fieldPosition="0">
        <references count="2">
          <reference field="6" count="0" selected="0"/>
          <reference field="9" count="1">
            <x v="52"/>
          </reference>
        </references>
      </pivotArea>
    </format>
    <format dxfId="256">
      <pivotArea dataOnly="0" labelOnly="1" outline="0" offset="IV256" fieldPosition="0">
        <references count="3">
          <reference field="6" count="0" selected="0"/>
          <reference field="7" count="1">
            <x v="3"/>
          </reference>
          <reference field="9" count="1" selected="0">
            <x v="38"/>
          </reference>
        </references>
      </pivotArea>
    </format>
    <format dxfId="255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254">
      <pivotArea outline="0" fieldPosition="0">
        <references count="4">
          <reference field="6" count="0" selected="0"/>
          <reference field="7" count="1" selected="0">
            <x v="2"/>
          </reference>
          <reference field="8" count="1" selected="0">
            <x v="29"/>
          </reference>
          <reference field="9" count="1" selected="0">
            <x v="37"/>
          </reference>
        </references>
      </pivotArea>
    </format>
    <format dxfId="253">
      <pivotArea dataOnly="0" labelOnly="1" outline="0" offset="IV4" fieldPosition="0">
        <references count="1">
          <reference field="6" count="0"/>
        </references>
      </pivotArea>
    </format>
    <format dxfId="252">
      <pivotArea dataOnly="0" labelOnly="1" outline="0" fieldPosition="0">
        <references count="2">
          <reference field="6" count="0" selected="0"/>
          <reference field="9" count="1">
            <x v="37"/>
          </reference>
        </references>
      </pivotArea>
    </format>
    <format dxfId="251">
      <pivotArea dataOnly="0" labelOnly="1" outline="0" offset="IV256" fieldPosition="0">
        <references count="3">
          <reference field="6" count="0" selected="0"/>
          <reference field="7" count="1">
            <x v="2"/>
          </reference>
          <reference field="9" count="1" selected="0">
            <x v="34"/>
          </reference>
        </references>
      </pivotArea>
    </format>
    <format dxfId="250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249">
      <pivotArea outline="0" fieldPosition="0">
        <references count="4">
          <reference field="6" count="0" selected="0"/>
          <reference field="7" count="1" selected="0">
            <x v="2"/>
          </reference>
          <reference field="8" count="1" selected="0">
            <x v="2"/>
          </reference>
          <reference field="9" count="1" selected="0">
            <x v="36"/>
          </reference>
        </references>
      </pivotArea>
    </format>
    <format dxfId="248">
      <pivotArea dataOnly="0" labelOnly="1" outline="0" offset="IV3" fieldPosition="0">
        <references count="1">
          <reference field="6" count="0"/>
        </references>
      </pivotArea>
    </format>
    <format dxfId="247">
      <pivotArea dataOnly="0" labelOnly="1" outline="0" fieldPosition="0">
        <references count="2">
          <reference field="6" count="0" selected="0"/>
          <reference field="9" count="1">
            <x v="36"/>
          </reference>
        </references>
      </pivotArea>
    </format>
    <format dxfId="246">
      <pivotArea dataOnly="0" labelOnly="1" outline="0" offset="IV3" fieldPosition="0">
        <references count="3">
          <reference field="6" count="0" selected="0"/>
          <reference field="7" count="1">
            <x v="2"/>
          </reference>
          <reference field="9" count="1" selected="0">
            <x v="34"/>
          </reference>
        </references>
      </pivotArea>
    </format>
    <format dxfId="245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244">
      <pivotArea field="9" type="button" dataOnly="0" labelOnly="1" outline="0" axis="axisRow" fieldPosition="1"/>
    </format>
    <format dxfId="243">
      <pivotArea dataOnly="0" labelOnly="1" outline="0" fieldPosition="0">
        <references count="2">
          <reference field="6" count="0" selected="0"/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242">
      <pivotArea dataOnly="0" labelOnly="1" outline="0" offset="IV256" fieldPosition="0">
        <references count="3">
          <reference field="6" count="0" selected="0"/>
          <reference field="7" count="1">
            <x v="1"/>
          </reference>
          <reference field="9" count="1" selected="0">
            <x v="56"/>
          </reference>
        </references>
      </pivotArea>
    </format>
    <format dxfId="241">
      <pivotArea field="6" type="button" dataOnly="0" labelOnly="1" outline="0" axis="axisRow" fieldPosition="0"/>
    </format>
    <format dxfId="240">
      <pivotArea dataOnly="0" labelOnly="1" outline="0" fieldPosition="0">
        <references count="1">
          <reference field="6" count="0"/>
        </references>
      </pivotArea>
    </format>
    <format dxfId="239">
      <pivotArea dataOnly="0" labelOnly="1" outline="0" fieldPosition="0">
        <references count="2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  <reference field="5" count="1" selected="0">
            <x v="0"/>
          </reference>
        </references>
      </pivotArea>
    </format>
    <format dxfId="238">
      <pivotArea dataOnly="0" labelOnly="1" outline="0" fieldPosition="0">
        <references count="2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  <reference field="5" count="1" selected="0">
            <x v="1"/>
          </reference>
        </references>
      </pivotArea>
    </format>
    <format dxfId="113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origin" dataOnly="0" labelOnly="1" outline="0" fieldPosition="0"/>
    </format>
    <format dxfId="109">
      <pivotArea field="5" type="button" dataOnly="0" labelOnly="1" outline="0" axis="axisCol" fieldPosition="0"/>
    </format>
    <format dxfId="108">
      <pivotArea field="-2" type="button" dataOnly="0" labelOnly="1" outline="0" axis="axisCol" fieldPosition="1"/>
    </format>
    <format dxfId="107">
      <pivotArea type="topRight" dataOnly="0" labelOnly="1" outline="0" fieldPosition="0"/>
    </format>
    <format dxfId="106">
      <pivotArea field="6" type="button" dataOnly="0" labelOnly="1" outline="0" axis="axisRow" fieldPosition="0"/>
    </format>
    <format dxfId="105">
      <pivotArea field="9" type="button" dataOnly="0" labelOnly="1" outline="0" axis="axisRow" fieldPosition="1"/>
    </format>
    <format dxfId="104">
      <pivotArea field="7" type="button" dataOnly="0" labelOnly="1" outline="0" axis="axisRow" fieldPosition="2"/>
    </format>
    <format dxfId="103">
      <pivotArea field="8" type="button" dataOnly="0" labelOnly="1" outline="0" axis="axisRow" fieldPosition="3"/>
    </format>
    <format dxfId="102">
      <pivotArea dataOnly="0" labelOnly="1" outline="0" fieldPosition="0">
        <references count="1">
          <reference field="6" count="0"/>
        </references>
      </pivotArea>
    </format>
    <format dxfId="101">
      <pivotArea dataOnly="0" labelOnly="1" outline="0" fieldPosition="0">
        <references count="2">
          <reference field="6" count="0" selected="0"/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100">
      <pivotArea dataOnly="0" labelOnly="1" outline="0" fieldPosition="0">
        <references count="3">
          <reference field="6" count="0" selected="0"/>
          <reference field="7" count="1">
            <x v="2"/>
          </reference>
          <reference field="9" count="1" selected="0">
            <x v="34"/>
          </reference>
        </references>
      </pivotArea>
    </format>
    <format dxfId="99">
      <pivotArea dataOnly="0" labelOnly="1" outline="0" fieldPosition="0">
        <references count="3">
          <reference field="6" count="0" selected="0"/>
          <reference field="7" count="1">
            <x v="3"/>
          </reference>
          <reference field="9" count="1" selected="0">
            <x v="38"/>
          </reference>
        </references>
      </pivotArea>
    </format>
    <format dxfId="98">
      <pivotArea dataOnly="0" labelOnly="1" outline="0" fieldPosition="0">
        <references count="3">
          <reference field="6" count="0" selected="0"/>
          <reference field="7" count="1">
            <x v="1"/>
          </reference>
          <reference field="9" count="1" selected="0">
            <x v="56"/>
          </reference>
        </references>
      </pivotArea>
    </format>
    <format dxfId="97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96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95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94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93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92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91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90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89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88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87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86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85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84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83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82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81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80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79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78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77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76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75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74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73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72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71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70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69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68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67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66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65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64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63">
      <pivotArea dataOnly="0" labelOnly="1" outline="0" fieldPosition="0">
        <references count="1">
          <reference field="5" count="0"/>
        </references>
      </pivotArea>
    </format>
    <format dxfId="62">
      <pivotArea dataOnly="0" labelOnly="1" outline="0" fieldPosition="0">
        <references count="2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  <reference field="5" count="1" selected="0">
            <x v="0"/>
          </reference>
        </references>
      </pivotArea>
    </format>
    <format dxfId="61">
      <pivotArea dataOnly="0" labelOnly="1" outline="0" fieldPosition="0">
        <references count="2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  <reference field="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U2" insertRow="1" totalsRowShown="0" headerRowDxfId="1173" dataDxfId="1171" headerRowBorderDxfId="1172" tableBorderDxfId="1170" totalsRowBorderDxfId="1169">
  <autoFilter ref="A1:U2"/>
  <tableColumns count="21">
    <tableColumn id="1" name="Implementing Partner" dataDxfId="1168"/>
    <tableColumn id="2" name="County" dataDxfId="1167"/>
    <tableColumn id="3" name="Facility/DICE" dataDxfId="1166"/>
    <tableColumn id="4" name="MFL Code" dataDxfId="1165"/>
    <tableColumn id="5" name="Month" dataDxfId="1164"/>
    <tableColumn id="6" name="Typology" dataDxfId="1163"/>
    <tableColumn id="7" name="Report group" dataDxfId="1162"/>
    <tableColumn id="8" name="Section" dataDxfId="1161"/>
    <tableColumn id="9" name="Indicator" dataDxfId="1160"/>
    <tableColumn id="10" name="Order" dataDxfId="1159"/>
    <tableColumn id="11" name="Code" dataDxfId="1158"/>
    <tableColumn id="12" name="15-17 Yrs" dataDxfId="1157"/>
    <tableColumn id="13" name="18-19 Yrs" dataDxfId="1156"/>
    <tableColumn id="14" name="20-24 Yrs" dataDxfId="1155"/>
    <tableColumn id="15" name="25-29 Yrs" dataDxfId="1154"/>
    <tableColumn id="16" name="30-34 Yrs" dataDxfId="1153"/>
    <tableColumn id="17" name="35-39 Yrs" dataDxfId="1152"/>
    <tableColumn id="18" name="40-44 Yrs" dataDxfId="1151"/>
    <tableColumn id="19" name="44-49 Yrs" dataDxfId="1150"/>
    <tableColumn id="20" name="50 Yrs" dataDxfId="1149"/>
    <tableColumn id="21" name="Total" dataDxfId="11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F2" insertRow="1" totalsRowShown="0" headerRowDxfId="24" dataDxfId="25" headerRowBorderDxfId="59" tableBorderDxfId="60" totalsRowBorderDxfId="58">
  <autoFilter ref="A1:AF2"/>
  <tableColumns count="32">
    <tableColumn id="1" name="Implementing Partner" dataDxfId="57"/>
    <tableColumn id="2" name="County" dataDxfId="56"/>
    <tableColumn id="3" name="Facility/DICE" dataDxfId="55"/>
    <tableColumn id="4" name="MFL Code" dataDxfId="54"/>
    <tableColumn id="5" name="Month" dataDxfId="53"/>
    <tableColumn id="6" name="Typology" dataDxfId="52"/>
    <tableColumn id="7" name="Age" dataDxfId="51"/>
    <tableColumn id="8" name="Key Population Size Estimates" dataDxfId="50"/>
    <tableColumn id="9" name="KP_Prev" dataDxfId="49"/>
    <tableColumn id="10" name="KP_Prev_Known_Pos" dataDxfId="48"/>
    <tableColumn id="11" name="PREP NEW " dataDxfId="47"/>
    <tableColumn id="12" name="PREP CT" dataDxfId="46"/>
    <tableColumn id="13" name="Physical/Emotional Cases" dataDxfId="45"/>
    <tableColumn id="14" name="SGBV Cases " dataDxfId="44"/>
    <tableColumn id="15" name="Screened for Mental Health" dataDxfId="43"/>
    <tableColumn id="16" name="Mental Health cases" dataDxfId="42"/>
    <tableColumn id="17" name="Referred/Treated" dataDxfId="41"/>
    <tableColumn id="18" name="HTS TST" dataDxfId="40"/>
    <tableColumn id="19" name="HTS POS " dataDxfId="39"/>
    <tableColumn id="20" name="TX NEW " dataDxfId="38"/>
    <tableColumn id="21" name="TX CURR " dataDxfId="37"/>
    <tableColumn id="22" name="Eligible for VL" dataDxfId="36"/>
    <tableColumn id="23" name="VL samples collected" dataDxfId="35"/>
    <tableColumn id="24" name="Suppressed (VL &lt;1000)" dataDxfId="34"/>
    <tableColumn id="25" name="Screening for STI " dataDxfId="33"/>
    <tableColumn id="26" name="Screened positive for STI " dataDxfId="32"/>
    <tableColumn id="27" name="Screened Pos with Anal Warts" dataDxfId="31"/>
    <tableColumn id="28" name="Treated for STI " dataDxfId="30"/>
    <tableColumn id="29" name="Provided with condoms" dataDxfId="29"/>
    <tableColumn id="30" name="Provided with FP commodities " dataDxfId="28"/>
    <tableColumn id="31" name="Screened for cervical cancer " dataDxfId="27"/>
    <tableColumn id="32" name="Screened positive cervical cancer lesion" dataDxfId="2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U2"/>
  <sheetViews>
    <sheetView showGridLines="0" workbookViewId="0">
      <selection activeCell="H1" sqref="H1"/>
    </sheetView>
  </sheetViews>
  <sheetFormatPr defaultRowHeight="11.25"/>
  <cols>
    <col min="1" max="1" width="18.28515625" style="3" bestFit="1" customWidth="1"/>
    <col min="2" max="2" width="8.140625" style="3" bestFit="1" customWidth="1"/>
    <col min="3" max="3" width="18.7109375" style="3" customWidth="1"/>
    <col min="4" max="4" width="10" style="3" bestFit="1" customWidth="1"/>
    <col min="5" max="5" width="7.7109375" style="3" bestFit="1" customWidth="1"/>
    <col min="6" max="6" width="9.140625" style="3" bestFit="1" customWidth="1"/>
    <col min="7" max="7" width="12.140625" style="3" bestFit="1" customWidth="1"/>
    <col min="8" max="8" width="29" style="3" bestFit="1" customWidth="1"/>
    <col min="9" max="9" width="80" style="3" bestFit="1" customWidth="1"/>
    <col min="10" max="10" width="7.28515625" style="3" bestFit="1" customWidth="1"/>
    <col min="11" max="11" width="6.85546875" style="3" bestFit="1" customWidth="1"/>
    <col min="12" max="21" width="5.28515625" style="3" bestFit="1" customWidth="1"/>
    <col min="22" max="22" width="19.5703125" style="3" customWidth="1"/>
    <col min="23" max="16384" width="9.140625" style="3"/>
  </cols>
  <sheetData>
    <row r="1" spans="1:21" s="9" customFormat="1" ht="88.5" customHeigh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1" t="s">
        <v>20</v>
      </c>
    </row>
    <row r="2" spans="1:2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9"/>
  <sheetViews>
    <sheetView showGridLines="0" topLeftCell="A13" workbookViewId="0">
      <selection activeCell="F39" sqref="F39"/>
    </sheetView>
  </sheetViews>
  <sheetFormatPr defaultRowHeight="15"/>
  <cols>
    <col min="1" max="1" width="9.140625" style="13"/>
    <col min="2" max="2" width="14.85546875" style="13" bestFit="1" customWidth="1"/>
    <col min="3" max="3" width="8.42578125" style="13" bestFit="1" customWidth="1"/>
    <col min="4" max="4" width="30.7109375" style="2" bestFit="1" customWidth="1"/>
    <col min="5" max="5" width="71.28515625" style="2" bestFit="1" customWidth="1"/>
    <col min="6" max="6" width="13.85546875" style="12" bestFit="1" customWidth="1"/>
    <col min="8" max="16384" width="9.140625" style="2"/>
  </cols>
  <sheetData>
    <row r="3" spans="1:6">
      <c r="A3" s="77" t="s">
        <v>107</v>
      </c>
      <c r="B3" s="67" t="s">
        <v>6</v>
      </c>
      <c r="C3" s="67" t="s">
        <v>9</v>
      </c>
      <c r="D3" s="66" t="s">
        <v>7</v>
      </c>
      <c r="E3" s="66" t="s">
        <v>8</v>
      </c>
      <c r="F3" s="78" t="s">
        <v>106</v>
      </c>
    </row>
    <row r="4" spans="1:6">
      <c r="A4" s="16"/>
      <c r="B4" s="74" t="s">
        <v>22</v>
      </c>
      <c r="C4" s="74">
        <v>1</v>
      </c>
      <c r="D4" s="68" t="s">
        <v>23</v>
      </c>
      <c r="E4" s="68" t="s">
        <v>24</v>
      </c>
      <c r="F4" s="78">
        <v>29815</v>
      </c>
    </row>
    <row r="5" spans="1:6">
      <c r="A5" s="16" t="str">
        <f>IF(F5&gt;F4,"Flag","Okay")</f>
        <v>Okay</v>
      </c>
      <c r="B5" s="74" t="s">
        <v>22</v>
      </c>
      <c r="C5" s="74">
        <v>2</v>
      </c>
      <c r="D5" s="68" t="s">
        <v>23</v>
      </c>
      <c r="E5" s="68" t="s">
        <v>31</v>
      </c>
      <c r="F5" s="78">
        <v>22814</v>
      </c>
    </row>
    <row r="6" spans="1:6">
      <c r="A6" s="16" t="str">
        <f>IF(F6&gt;F5,"Flag","Okay")</f>
        <v>Okay</v>
      </c>
      <c r="B6" s="74" t="s">
        <v>22</v>
      </c>
      <c r="C6" s="74">
        <v>3</v>
      </c>
      <c r="D6" s="68" t="s">
        <v>23</v>
      </c>
      <c r="E6" s="72" t="s">
        <v>31</v>
      </c>
      <c r="F6" s="78">
        <v>344</v>
      </c>
    </row>
    <row r="7" spans="1:6">
      <c r="A7" s="16" t="str">
        <f>IF(F7&gt;F5,"Flag","Okay")</f>
        <v>Okay</v>
      </c>
      <c r="B7" s="74" t="s">
        <v>22</v>
      </c>
      <c r="C7" s="74">
        <v>4</v>
      </c>
      <c r="D7" s="68" t="s">
        <v>23</v>
      </c>
      <c r="E7" s="68" t="s">
        <v>35</v>
      </c>
      <c r="F7" s="78">
        <v>560</v>
      </c>
    </row>
    <row r="8" spans="1:6">
      <c r="A8" s="16" t="str">
        <f>IF(F8&gt;F7,"Flag","Okay")</f>
        <v>Okay</v>
      </c>
      <c r="B8" s="74" t="s">
        <v>22</v>
      </c>
      <c r="C8" s="74">
        <v>5</v>
      </c>
      <c r="D8" s="68" t="s">
        <v>23</v>
      </c>
      <c r="E8" s="72" t="s">
        <v>35</v>
      </c>
      <c r="F8" s="78">
        <v>5</v>
      </c>
    </row>
    <row r="9" spans="1:6">
      <c r="A9" s="16" t="str">
        <f>IF(F9&gt;F5,"Flag","Okay")</f>
        <v>Okay</v>
      </c>
      <c r="B9" s="74" t="s">
        <v>22</v>
      </c>
      <c r="C9" s="74">
        <v>6</v>
      </c>
      <c r="D9" s="68" t="s">
        <v>42</v>
      </c>
      <c r="E9" s="68" t="s">
        <v>43</v>
      </c>
      <c r="F9" s="78">
        <v>286</v>
      </c>
    </row>
    <row r="10" spans="1:6">
      <c r="A10" s="16" t="str">
        <f>IF(F10&gt;F5,"Flag","Okay")</f>
        <v>Okay</v>
      </c>
      <c r="B10" s="74" t="s">
        <v>22</v>
      </c>
      <c r="C10" s="74">
        <v>7</v>
      </c>
      <c r="D10" s="68" t="s">
        <v>42</v>
      </c>
      <c r="E10" s="68" t="s">
        <v>47</v>
      </c>
      <c r="F10" s="78">
        <v>693</v>
      </c>
    </row>
    <row r="11" spans="1:6">
      <c r="A11" s="16" t="str">
        <f>IF(F11&gt;F5,"Flag","Okay")</f>
        <v>Okay</v>
      </c>
      <c r="B11" s="74" t="s">
        <v>22</v>
      </c>
      <c r="C11" s="74">
        <v>10</v>
      </c>
      <c r="D11" s="68" t="s">
        <v>25</v>
      </c>
      <c r="E11" s="68" t="s">
        <v>26</v>
      </c>
      <c r="F11" s="78">
        <v>4187</v>
      </c>
    </row>
    <row r="12" spans="1:6">
      <c r="A12" s="16" t="str">
        <f>IF(F12&gt;F11,"Flag","Okay")</f>
        <v>Okay</v>
      </c>
      <c r="B12" s="74" t="s">
        <v>22</v>
      </c>
      <c r="C12" s="74">
        <v>11</v>
      </c>
      <c r="D12" s="68" t="s">
        <v>25</v>
      </c>
      <c r="E12" s="68" t="s">
        <v>78</v>
      </c>
      <c r="F12" s="78">
        <v>7</v>
      </c>
    </row>
    <row r="13" spans="1:6">
      <c r="A13" s="16" t="str">
        <f>IF(F13&gt;F12,"Flag","Okay")</f>
        <v>Okay</v>
      </c>
      <c r="B13" s="74" t="s">
        <v>22</v>
      </c>
      <c r="C13" s="74">
        <v>12</v>
      </c>
      <c r="D13" s="68" t="s">
        <v>27</v>
      </c>
      <c r="E13" s="68" t="s">
        <v>79</v>
      </c>
      <c r="F13" s="78">
        <v>6</v>
      </c>
    </row>
    <row r="14" spans="1:6">
      <c r="A14" s="16" t="str">
        <f>IF(F13&gt;F14,"Flag","Okay")</f>
        <v>Okay</v>
      </c>
      <c r="B14" s="74" t="s">
        <v>22</v>
      </c>
      <c r="C14" s="74">
        <v>13</v>
      </c>
      <c r="D14" s="68" t="s">
        <v>27</v>
      </c>
      <c r="E14" s="68" t="s">
        <v>28</v>
      </c>
      <c r="F14" s="78">
        <v>571</v>
      </c>
    </row>
    <row r="15" spans="1:6">
      <c r="A15" s="16" t="str">
        <f>IF(F15&gt;F14,"Flag","Okay")</f>
        <v>Okay</v>
      </c>
      <c r="B15" s="74" t="s">
        <v>22</v>
      </c>
      <c r="C15" s="74">
        <v>14</v>
      </c>
      <c r="D15" s="68" t="s">
        <v>27</v>
      </c>
      <c r="E15" s="68" t="s">
        <v>48</v>
      </c>
      <c r="F15" s="78">
        <v>243</v>
      </c>
    </row>
    <row r="16" spans="1:6">
      <c r="A16" s="16" t="str">
        <f>IF(F16&gt;F15,"Flag","Okay")</f>
        <v>Okay</v>
      </c>
      <c r="B16" s="74" t="s">
        <v>22</v>
      </c>
      <c r="C16" s="74">
        <v>15</v>
      </c>
      <c r="D16" s="68" t="s">
        <v>27</v>
      </c>
      <c r="E16" s="68" t="s">
        <v>49</v>
      </c>
      <c r="F16" s="78">
        <v>157</v>
      </c>
    </row>
    <row r="17" spans="1:6">
      <c r="A17" s="16" t="str">
        <f>IF(F17&gt;F16,"Flag","Okay")</f>
        <v>Okay</v>
      </c>
      <c r="B17" s="74" t="s">
        <v>22</v>
      </c>
      <c r="C17" s="74">
        <v>16</v>
      </c>
      <c r="D17" s="68" t="s">
        <v>27</v>
      </c>
      <c r="E17" s="68" t="s">
        <v>50</v>
      </c>
      <c r="F17" s="78">
        <v>157</v>
      </c>
    </row>
    <row r="18" spans="1:6">
      <c r="A18" s="16" t="str">
        <f>IF(F18&gt;F5,"Flag","Okay")</f>
        <v>Okay</v>
      </c>
      <c r="B18" s="74" t="s">
        <v>22</v>
      </c>
      <c r="C18" s="74">
        <v>17</v>
      </c>
      <c r="D18" s="68" t="s">
        <v>29</v>
      </c>
      <c r="E18" s="68" t="s">
        <v>30</v>
      </c>
      <c r="F18" s="78">
        <v>125</v>
      </c>
    </row>
    <row r="19" spans="1:6">
      <c r="A19" s="16" t="str">
        <f>IF(F19&gt;F18,"Flag","Okay")</f>
        <v>Okay</v>
      </c>
      <c r="B19" s="74" t="s">
        <v>22</v>
      </c>
      <c r="C19" s="74">
        <v>18</v>
      </c>
      <c r="D19" s="68" t="s">
        <v>29</v>
      </c>
      <c r="E19" s="68" t="s">
        <v>65</v>
      </c>
      <c r="F19" s="78">
        <v>1</v>
      </c>
    </row>
    <row r="20" spans="1:6">
      <c r="A20" s="16" t="str">
        <f>IF(F20&gt;F19,"Flag","Okay")</f>
        <v>Okay</v>
      </c>
      <c r="B20" s="74" t="s">
        <v>22</v>
      </c>
      <c r="C20" s="74">
        <v>19</v>
      </c>
      <c r="D20" s="68" t="s">
        <v>29</v>
      </c>
      <c r="E20" s="68" t="s">
        <v>66</v>
      </c>
      <c r="F20" s="78">
        <v>1</v>
      </c>
    </row>
    <row r="21" spans="1:6">
      <c r="A21" s="16" t="str">
        <f>IF(F21&gt;F19,"Flag","Okay")</f>
        <v>Okay</v>
      </c>
      <c r="B21" s="74" t="s">
        <v>22</v>
      </c>
      <c r="C21" s="74">
        <v>20</v>
      </c>
      <c r="D21" s="68" t="s">
        <v>29</v>
      </c>
      <c r="E21" s="68" t="s">
        <v>67</v>
      </c>
      <c r="F21" s="78">
        <v>1</v>
      </c>
    </row>
    <row r="22" spans="1:6">
      <c r="A22" s="16" t="str">
        <f>IF(F22&gt;F19,"Flag","Okay")</f>
        <v>Okay</v>
      </c>
      <c r="B22" s="74" t="s">
        <v>22</v>
      </c>
      <c r="C22" s="74">
        <v>21</v>
      </c>
      <c r="D22" s="68" t="s">
        <v>29</v>
      </c>
      <c r="E22" s="68" t="s">
        <v>68</v>
      </c>
      <c r="F22" s="78">
        <v>1</v>
      </c>
    </row>
    <row r="23" spans="1:6">
      <c r="A23" s="16" t="str">
        <f>IF(F23&gt;F22,"Flag","Okay")</f>
        <v>Okay</v>
      </c>
      <c r="B23" s="74" t="s">
        <v>22</v>
      </c>
      <c r="C23" s="74">
        <v>22</v>
      </c>
      <c r="D23" s="68" t="s">
        <v>29</v>
      </c>
      <c r="E23" s="68" t="s">
        <v>69</v>
      </c>
      <c r="F23" s="78">
        <v>1</v>
      </c>
    </row>
    <row r="24" spans="1:6">
      <c r="A24" s="16" t="str">
        <f>IF(F24&gt;F23,"Flag","Okay")</f>
        <v>Okay</v>
      </c>
      <c r="B24" s="74" t="s">
        <v>22</v>
      </c>
      <c r="C24" s="74">
        <v>23</v>
      </c>
      <c r="D24" s="68" t="s">
        <v>29</v>
      </c>
      <c r="E24" s="68" t="s">
        <v>70</v>
      </c>
      <c r="F24" s="78">
        <v>0</v>
      </c>
    </row>
    <row r="25" spans="1:6">
      <c r="A25" s="16" t="str">
        <f>IF(F25&gt;F19,"Flag","Okay")</f>
        <v>Okay</v>
      </c>
      <c r="B25" s="74" t="s">
        <v>22</v>
      </c>
      <c r="C25" s="74">
        <v>24</v>
      </c>
      <c r="D25" s="68" t="s">
        <v>29</v>
      </c>
      <c r="E25" s="68" t="s">
        <v>74</v>
      </c>
      <c r="F25" s="78">
        <v>1</v>
      </c>
    </row>
    <row r="26" spans="1:6">
      <c r="A26" s="16" t="str">
        <f>IF(F26&gt;F25,"Flag","Okay")</f>
        <v>Okay</v>
      </c>
      <c r="B26" s="74" t="s">
        <v>22</v>
      </c>
      <c r="C26" s="74">
        <v>25</v>
      </c>
      <c r="D26" s="68" t="s">
        <v>29</v>
      </c>
      <c r="E26" s="68" t="s">
        <v>75</v>
      </c>
      <c r="F26" s="78">
        <v>0</v>
      </c>
    </row>
    <row r="27" spans="1:6">
      <c r="A27" s="16" t="str">
        <f>IF(F27&gt;F26,"Flag","Okay")</f>
        <v>Okay</v>
      </c>
      <c r="B27" s="74" t="s">
        <v>22</v>
      </c>
      <c r="C27" s="74">
        <v>26</v>
      </c>
      <c r="D27" s="68" t="s">
        <v>29</v>
      </c>
      <c r="E27" s="68" t="s">
        <v>104</v>
      </c>
      <c r="F27" s="78">
        <v>0</v>
      </c>
    </row>
    <row r="28" spans="1:6">
      <c r="A28" s="16" t="str">
        <f>IF(F28&gt;F5,"Flag","Okay")</f>
        <v>Okay</v>
      </c>
      <c r="B28" s="74" t="s">
        <v>22</v>
      </c>
      <c r="C28" s="74">
        <v>27</v>
      </c>
      <c r="D28" s="68" t="s">
        <v>32</v>
      </c>
      <c r="E28" s="68" t="s">
        <v>33</v>
      </c>
      <c r="F28" s="78">
        <v>4727</v>
      </c>
    </row>
    <row r="29" spans="1:6">
      <c r="A29" s="16" t="str">
        <f>IF(F29&gt;F28,"Flag","Okay")</f>
        <v>Okay</v>
      </c>
      <c r="B29" s="74" t="s">
        <v>22</v>
      </c>
      <c r="C29" s="74">
        <v>28</v>
      </c>
      <c r="D29" s="68" t="s">
        <v>32</v>
      </c>
      <c r="E29" s="68" t="s">
        <v>51</v>
      </c>
      <c r="F29" s="78">
        <v>164</v>
      </c>
    </row>
    <row r="30" spans="1:6">
      <c r="A30" s="16" t="str">
        <f>IF(F30&gt;F29,"Flag","Okay")</f>
        <v>Okay</v>
      </c>
      <c r="B30" s="74" t="s">
        <v>22</v>
      </c>
      <c r="C30" s="74">
        <v>29</v>
      </c>
      <c r="D30" s="68" t="s">
        <v>32</v>
      </c>
      <c r="E30" s="68" t="s">
        <v>80</v>
      </c>
      <c r="F30" s="78">
        <v>0</v>
      </c>
    </row>
    <row r="31" spans="1:6">
      <c r="A31" s="16" t="str">
        <f>IF(F31&gt;F29,"Flag","Okay")</f>
        <v>Okay</v>
      </c>
      <c r="B31" s="74" t="s">
        <v>22</v>
      </c>
      <c r="C31" s="74">
        <v>30</v>
      </c>
      <c r="D31" s="68" t="s">
        <v>32</v>
      </c>
      <c r="E31" s="68" t="s">
        <v>52</v>
      </c>
      <c r="F31" s="78">
        <v>164</v>
      </c>
    </row>
    <row r="32" spans="1:6">
      <c r="A32" s="16" t="str">
        <f>IF(F32&gt;F$5,"Flag","Okay")</f>
        <v>Okay</v>
      </c>
      <c r="B32" s="74" t="s">
        <v>22</v>
      </c>
      <c r="C32" s="74">
        <v>31</v>
      </c>
      <c r="D32" s="68" t="s">
        <v>32</v>
      </c>
      <c r="E32" s="68" t="s">
        <v>34</v>
      </c>
      <c r="F32" s="78">
        <v>6165</v>
      </c>
    </row>
    <row r="33" spans="1:10">
      <c r="A33" s="16" t="str">
        <f>IF(F33&gt;F$5,"Flag","Okay")</f>
        <v>Okay</v>
      </c>
      <c r="B33" s="74" t="s">
        <v>22</v>
      </c>
      <c r="C33" s="74">
        <v>32</v>
      </c>
      <c r="D33" s="68" t="s">
        <v>32</v>
      </c>
      <c r="E33" s="68" t="s">
        <v>36</v>
      </c>
      <c r="F33" s="78">
        <v>246</v>
      </c>
    </row>
    <row r="34" spans="1:10">
      <c r="A34" s="16" t="str">
        <f>IF(F34&gt;F$5,"Flag","Okay")</f>
        <v>Okay</v>
      </c>
      <c r="B34" s="74" t="s">
        <v>22</v>
      </c>
      <c r="C34" s="74">
        <v>33</v>
      </c>
      <c r="D34" s="68" t="s">
        <v>32</v>
      </c>
      <c r="E34" s="68" t="s">
        <v>37</v>
      </c>
      <c r="F34" s="78">
        <v>231</v>
      </c>
    </row>
    <row r="35" spans="1:10">
      <c r="A35" s="16" t="str">
        <f>IF(F35&gt;F34,"Flag","Okay")</f>
        <v>Okay</v>
      </c>
      <c r="B35" s="74" t="s">
        <v>22</v>
      </c>
      <c r="C35" s="74">
        <v>34</v>
      </c>
      <c r="D35" s="68" t="s">
        <v>32</v>
      </c>
      <c r="E35" s="68" t="s">
        <v>76</v>
      </c>
      <c r="F35" s="78">
        <v>3</v>
      </c>
    </row>
    <row r="36" spans="1:10">
      <c r="A36" s="16" t="str">
        <f>IF(F36&gt;F35,"Flag","Okay")</f>
        <v>Okay</v>
      </c>
      <c r="B36" s="74" t="s">
        <v>22</v>
      </c>
      <c r="C36" s="74">
        <v>35</v>
      </c>
      <c r="D36" s="68" t="s">
        <v>32</v>
      </c>
      <c r="E36" s="68" t="s">
        <v>103</v>
      </c>
      <c r="F36" s="78">
        <v>0</v>
      </c>
    </row>
    <row r="37" spans="1:10">
      <c r="A37" s="16" t="str">
        <f>IF(F37&gt;F35,"Flag","Okay")</f>
        <v>Okay</v>
      </c>
      <c r="B37" s="74" t="s">
        <v>22</v>
      </c>
      <c r="C37" s="74">
        <v>36</v>
      </c>
      <c r="D37" s="68" t="s">
        <v>32</v>
      </c>
      <c r="E37" s="68" t="s">
        <v>77</v>
      </c>
      <c r="F37" s="78">
        <v>3</v>
      </c>
    </row>
    <row r="38" spans="1:10">
      <c r="A38" s="16" t="str">
        <f>IF(F38&gt;F5,"Flag","Okay")</f>
        <v>Okay</v>
      </c>
      <c r="B38" s="74" t="s">
        <v>22</v>
      </c>
      <c r="C38" s="74">
        <v>56</v>
      </c>
      <c r="D38" s="68" t="s">
        <v>45</v>
      </c>
      <c r="E38" s="68" t="s">
        <v>46</v>
      </c>
      <c r="F38" s="78">
        <v>4139</v>
      </c>
    </row>
    <row r="39" spans="1:10">
      <c r="A39" s="16" t="str">
        <f>IF(F39&gt;F38,"Flag","Okay")</f>
        <v>Okay</v>
      </c>
      <c r="B39" s="74" t="s">
        <v>22</v>
      </c>
      <c r="C39" s="74">
        <v>57</v>
      </c>
      <c r="D39" s="68" t="s">
        <v>45</v>
      </c>
      <c r="E39" s="68" t="s">
        <v>58</v>
      </c>
      <c r="F39" s="78">
        <v>74</v>
      </c>
    </row>
    <row r="40" spans="1:10">
      <c r="A40" s="16" t="str">
        <f>IF(F40&gt;F39,"Flag","Okay")</f>
        <v>Okay</v>
      </c>
      <c r="B40" s="74" t="s">
        <v>22</v>
      </c>
      <c r="C40" s="74">
        <v>58</v>
      </c>
      <c r="D40" s="68" t="s">
        <v>45</v>
      </c>
      <c r="E40" s="68" t="s">
        <v>59</v>
      </c>
      <c r="F40" s="78">
        <v>1</v>
      </c>
    </row>
    <row r="41" spans="1:10">
      <c r="A41" s="16"/>
      <c r="B41" s="74" t="s">
        <v>22</v>
      </c>
      <c r="C41" s="74">
        <v>61</v>
      </c>
      <c r="D41" s="68" t="s">
        <v>53</v>
      </c>
      <c r="E41" s="68" t="s">
        <v>57</v>
      </c>
      <c r="F41" s="78">
        <v>9</v>
      </c>
    </row>
    <row r="42" spans="1:10">
      <c r="A42" s="16"/>
      <c r="B42" s="74" t="s">
        <v>22</v>
      </c>
      <c r="C42" s="74">
        <v>62</v>
      </c>
      <c r="D42" s="68" t="s">
        <v>53</v>
      </c>
      <c r="E42" s="68" t="s">
        <v>63</v>
      </c>
      <c r="F42" s="78">
        <v>4</v>
      </c>
    </row>
    <row r="43" spans="1:10">
      <c r="A43" s="16"/>
      <c r="B43" s="74" t="s">
        <v>22</v>
      </c>
      <c r="C43" s="74">
        <v>63</v>
      </c>
      <c r="D43" s="68" t="s">
        <v>53</v>
      </c>
      <c r="E43" s="68" t="s">
        <v>64</v>
      </c>
      <c r="F43" s="78">
        <v>145</v>
      </c>
    </row>
    <row r="44" spans="1:10">
      <c r="A44" s="16"/>
      <c r="B44" s="74" t="s">
        <v>22</v>
      </c>
      <c r="C44" s="74">
        <v>64</v>
      </c>
      <c r="D44" s="68" t="s">
        <v>53</v>
      </c>
      <c r="E44" s="68" t="s">
        <v>92</v>
      </c>
      <c r="F44" s="78">
        <v>0</v>
      </c>
    </row>
    <row r="45" spans="1:10">
      <c r="A45"/>
      <c r="B45" s="14"/>
      <c r="C45" s="14"/>
      <c r="D45"/>
      <c r="E45"/>
      <c r="F45"/>
      <c r="H45"/>
      <c r="I45"/>
      <c r="J45"/>
    </row>
    <row r="46" spans="1:10">
      <c r="B46" s="14"/>
      <c r="C46" s="14"/>
      <c r="D46"/>
      <c r="E46"/>
      <c r="F46"/>
    </row>
    <row r="47" spans="1:10">
      <c r="B47" s="14"/>
      <c r="C47" s="14"/>
      <c r="D47"/>
      <c r="E47"/>
      <c r="F47"/>
    </row>
    <row r="48" spans="1:10">
      <c r="B48" s="14"/>
      <c r="C48" s="14"/>
      <c r="D48"/>
      <c r="E48"/>
      <c r="F48"/>
    </row>
    <row r="49" spans="2:6">
      <c r="B49" s="14"/>
      <c r="C49" s="14"/>
      <c r="D49"/>
      <c r="E49"/>
      <c r="F49"/>
    </row>
    <row r="50" spans="2:6">
      <c r="B50" s="14"/>
      <c r="C50" s="14"/>
      <c r="D50"/>
      <c r="E50"/>
      <c r="F50"/>
    </row>
    <row r="51" spans="2:6">
      <c r="B51" s="14"/>
      <c r="C51" s="14"/>
      <c r="D51"/>
      <c r="E51"/>
      <c r="F51"/>
    </row>
    <row r="52" spans="2:6">
      <c r="B52" s="14"/>
      <c r="C52" s="14"/>
      <c r="D52"/>
      <c r="E52"/>
      <c r="F52"/>
    </row>
    <row r="53" spans="2:6">
      <c r="B53" s="14"/>
      <c r="C53" s="14"/>
      <c r="D53"/>
      <c r="E53"/>
      <c r="F53"/>
    </row>
    <row r="54" spans="2:6">
      <c r="B54" s="14"/>
      <c r="C54" s="14"/>
      <c r="D54"/>
      <c r="E54"/>
      <c r="F54"/>
    </row>
    <row r="55" spans="2:6">
      <c r="B55" s="14"/>
      <c r="C55" s="14"/>
      <c r="D55"/>
      <c r="E55"/>
      <c r="F55"/>
    </row>
    <row r="56" spans="2:6">
      <c r="B56" s="14"/>
      <c r="C56" s="14"/>
      <c r="D56"/>
      <c r="E56"/>
      <c r="F56"/>
    </row>
    <row r="57" spans="2:6">
      <c r="B57" s="14"/>
      <c r="C57" s="14"/>
      <c r="D57"/>
      <c r="E57"/>
      <c r="F57"/>
    </row>
    <row r="58" spans="2:6">
      <c r="B58" s="14"/>
      <c r="C58" s="14"/>
      <c r="D58"/>
      <c r="E58"/>
      <c r="F58"/>
    </row>
    <row r="59" spans="2:6">
      <c r="B59" s="14"/>
      <c r="C59" s="14"/>
      <c r="D59"/>
      <c r="E59"/>
      <c r="F59"/>
    </row>
    <row r="60" spans="2:6">
      <c r="B60" s="14"/>
      <c r="C60" s="14"/>
      <c r="D60"/>
      <c r="E60"/>
      <c r="F60"/>
    </row>
    <row r="61" spans="2:6">
      <c r="B61" s="14"/>
      <c r="C61" s="14"/>
      <c r="D61"/>
      <c r="E61"/>
      <c r="F61"/>
    </row>
    <row r="62" spans="2:6">
      <c r="B62" s="14"/>
      <c r="C62" s="14"/>
      <c r="D62"/>
      <c r="E62"/>
      <c r="F62"/>
    </row>
    <row r="63" spans="2:6">
      <c r="B63" s="14"/>
      <c r="C63" s="14"/>
      <c r="D63"/>
      <c r="E63"/>
      <c r="F63"/>
    </row>
    <row r="64" spans="2:6">
      <c r="B64" s="14"/>
      <c r="C64" s="14"/>
      <c r="D64"/>
      <c r="E64"/>
      <c r="F64"/>
    </row>
    <row r="65" spans="2:6">
      <c r="B65" s="14"/>
      <c r="C65" s="14"/>
      <c r="D65"/>
      <c r="E65"/>
      <c r="F65"/>
    </row>
    <row r="66" spans="2:6">
      <c r="B66" s="14"/>
      <c r="C66" s="14"/>
      <c r="D66"/>
      <c r="E66"/>
      <c r="F66"/>
    </row>
    <row r="67" spans="2:6">
      <c r="B67" s="14"/>
      <c r="C67" s="14"/>
      <c r="D67"/>
      <c r="E67"/>
      <c r="F67"/>
    </row>
    <row r="68" spans="2:6">
      <c r="B68" s="14"/>
      <c r="C68" s="14"/>
      <c r="D68"/>
      <c r="E68"/>
      <c r="F68"/>
    </row>
    <row r="69" spans="2:6">
      <c r="B69" s="14"/>
      <c r="C69" s="14"/>
      <c r="D69"/>
      <c r="E69"/>
      <c r="F69"/>
    </row>
    <row r="70" spans="2:6">
      <c r="B70" s="14"/>
      <c r="C70" s="14"/>
      <c r="D70"/>
      <c r="E70"/>
      <c r="F70"/>
    </row>
    <row r="71" spans="2:6">
      <c r="B71" s="14"/>
      <c r="C71" s="14"/>
      <c r="D71"/>
      <c r="E71"/>
      <c r="F71"/>
    </row>
    <row r="72" spans="2:6">
      <c r="B72" s="14"/>
      <c r="C72" s="14"/>
      <c r="D72"/>
      <c r="E72"/>
      <c r="F72"/>
    </row>
    <row r="73" spans="2:6">
      <c r="B73" s="14"/>
      <c r="C73" s="14"/>
      <c r="D73"/>
      <c r="E73"/>
      <c r="F73"/>
    </row>
    <row r="74" spans="2:6">
      <c r="B74" s="14"/>
      <c r="C74" s="14"/>
      <c r="D74"/>
      <c r="E74"/>
      <c r="F74"/>
    </row>
    <row r="75" spans="2:6">
      <c r="B75" s="14"/>
      <c r="C75" s="14"/>
      <c r="D75"/>
      <c r="E75"/>
      <c r="F75"/>
    </row>
    <row r="76" spans="2:6">
      <c r="B76" s="14"/>
      <c r="C76" s="14"/>
      <c r="D76"/>
      <c r="E76"/>
      <c r="F76"/>
    </row>
    <row r="77" spans="2:6">
      <c r="B77" s="14"/>
      <c r="C77" s="14"/>
      <c r="D77"/>
      <c r="E77"/>
      <c r="F77"/>
    </row>
    <row r="78" spans="2:6">
      <c r="B78" s="14"/>
      <c r="C78" s="14"/>
      <c r="D78"/>
      <c r="E78"/>
      <c r="F78"/>
    </row>
    <row r="79" spans="2:6">
      <c r="B79" s="14"/>
      <c r="C79" s="14"/>
      <c r="D79"/>
      <c r="E79"/>
      <c r="F79"/>
    </row>
  </sheetData>
  <conditionalFormatting sqref="A4:A44">
    <cfRule type="cellIs" dxfId="23" priority="1" operator="equal">
      <formula>"Okay"</formula>
    </cfRule>
    <cfRule type="cellIs" dxfId="22" priority="2" operator="equal">
      <formula>"Flag"</formula>
    </cfRule>
  </conditionalFormatting>
  <pageMargins left="0.7" right="0.7" top="0.75" bottom="0.75" header="0.3" footer="0.3"/>
  <ignoredErrors>
    <ignoredError sqref="A7:A8 A10:A13 A15:A2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showGridLines="0" workbookViewId="0">
      <selection activeCell="E14" sqref="E14"/>
    </sheetView>
  </sheetViews>
  <sheetFormatPr defaultRowHeight="15"/>
  <cols>
    <col min="1" max="1" width="9.140625" style="2"/>
    <col min="2" max="2" width="14.85546875" style="13" bestFit="1" customWidth="1"/>
    <col min="3" max="3" width="7.7109375" style="13" bestFit="1" customWidth="1"/>
    <col min="4" max="4" width="40.7109375" style="2" bestFit="1" customWidth="1"/>
    <col min="5" max="5" width="107.42578125" style="2" bestFit="1" customWidth="1"/>
    <col min="6" max="6" width="13.85546875" style="79" bestFit="1" customWidth="1"/>
    <col min="8" max="16384" width="9.140625" style="2"/>
  </cols>
  <sheetData>
    <row r="1" spans="1:6">
      <c r="F1" s="16" t="str">
        <f>IF(F8&lt;F7,"Flag","Okay")</f>
        <v>Okay</v>
      </c>
    </row>
    <row r="3" spans="1:6" ht="15.75" thickBot="1">
      <c r="A3" s="19" t="s">
        <v>107</v>
      </c>
      <c r="B3" s="70" t="s">
        <v>6</v>
      </c>
      <c r="C3" s="70" t="s">
        <v>9</v>
      </c>
      <c r="D3" s="69" t="s">
        <v>7</v>
      </c>
      <c r="E3" s="69" t="s">
        <v>8</v>
      </c>
      <c r="F3" s="82" t="s">
        <v>106</v>
      </c>
    </row>
    <row r="4" spans="1:6" ht="15.75" thickBot="1">
      <c r="A4" s="17"/>
      <c r="B4" s="74" t="s">
        <v>38</v>
      </c>
      <c r="C4" s="74">
        <v>37</v>
      </c>
      <c r="D4" s="71" t="s">
        <v>60</v>
      </c>
      <c r="E4" s="68" t="s">
        <v>61</v>
      </c>
      <c r="F4" s="81">
        <v>250</v>
      </c>
    </row>
    <row r="5" spans="1:6">
      <c r="A5" s="16" t="str">
        <f>IF(F5&gt;F4,"Flag","Okay")</f>
        <v>Okay</v>
      </c>
      <c r="B5" s="74" t="s">
        <v>38</v>
      </c>
      <c r="C5" s="74">
        <v>38</v>
      </c>
      <c r="D5" s="68" t="s">
        <v>60</v>
      </c>
      <c r="E5" s="68" t="s">
        <v>81</v>
      </c>
      <c r="F5" s="81">
        <v>0</v>
      </c>
    </row>
    <row r="6" spans="1:6" ht="15.75" thickBot="1">
      <c r="A6" s="21" t="str">
        <f>IF(F6&gt;F4,"Flag","Okay")</f>
        <v>Okay</v>
      </c>
      <c r="B6" s="73" t="s">
        <v>38</v>
      </c>
      <c r="C6" s="73">
        <v>39</v>
      </c>
      <c r="D6" s="68" t="s">
        <v>60</v>
      </c>
      <c r="E6" s="71" t="s">
        <v>82</v>
      </c>
      <c r="F6" s="82">
        <v>250</v>
      </c>
    </row>
    <row r="7" spans="1:6" ht="15.75" thickBot="1">
      <c r="A7" s="22" t="str">
        <f>IF(F7&gt;F4,"Flag","Okay")</f>
        <v>Okay</v>
      </c>
      <c r="B7" s="73" t="s">
        <v>38</v>
      </c>
      <c r="C7" s="73">
        <v>40</v>
      </c>
      <c r="D7" s="68" t="s">
        <v>60</v>
      </c>
      <c r="E7" s="71" t="s">
        <v>83</v>
      </c>
      <c r="F7" s="82">
        <v>19</v>
      </c>
    </row>
    <row r="8" spans="1:6" ht="15.75" thickBot="1">
      <c r="A8" s="18" t="str">
        <f>IF(F8&gt;GETPIVOTDATA("Total",'LiFT Validate'!$B$3,"Report group","Lift Up","Section","Mental Health Summary","Indicator","Screened for Mental Health","Order",56),"Flag","Okay")</f>
        <v>Okay</v>
      </c>
      <c r="B8" s="74" t="s">
        <v>38</v>
      </c>
      <c r="C8" s="74">
        <v>41</v>
      </c>
      <c r="D8" s="71" t="s">
        <v>39</v>
      </c>
      <c r="E8" s="68" t="s">
        <v>40</v>
      </c>
      <c r="F8" s="81">
        <v>4139</v>
      </c>
    </row>
    <row r="9" spans="1:6">
      <c r="A9" s="16" t="str">
        <f>IF(F9&gt;F8,"Flag","Okay")</f>
        <v>Okay</v>
      </c>
      <c r="B9" s="74" t="s">
        <v>38</v>
      </c>
      <c r="C9" s="74">
        <v>42</v>
      </c>
      <c r="D9" s="68" t="s">
        <v>39</v>
      </c>
      <c r="E9" s="68" t="s">
        <v>71</v>
      </c>
      <c r="F9" s="81">
        <v>0</v>
      </c>
    </row>
    <row r="10" spans="1:6">
      <c r="A10" s="16" t="str">
        <f>IF(F10&gt;F8,"Flag","Okay")</f>
        <v>Okay</v>
      </c>
      <c r="B10" s="74" t="s">
        <v>38</v>
      </c>
      <c r="C10" s="74">
        <v>43</v>
      </c>
      <c r="D10" s="68" t="s">
        <v>39</v>
      </c>
      <c r="E10" s="68" t="s">
        <v>41</v>
      </c>
      <c r="F10" s="81">
        <v>4139</v>
      </c>
    </row>
    <row r="11" spans="1:6" ht="15.75" thickBot="1">
      <c r="A11" s="21" t="str">
        <f>IF(F11&gt;F8,"Flag","Okay")</f>
        <v>Okay</v>
      </c>
      <c r="B11" s="73" t="s">
        <v>38</v>
      </c>
      <c r="C11" s="73">
        <v>44</v>
      </c>
      <c r="D11" s="68" t="s">
        <v>39</v>
      </c>
      <c r="E11" s="71" t="s">
        <v>84</v>
      </c>
      <c r="F11" s="82">
        <v>0</v>
      </c>
    </row>
    <row r="12" spans="1:6">
      <c r="A12" s="18" t="str">
        <f>IF(F12&gt;F8,"Flag","Okay")</f>
        <v>Okay</v>
      </c>
      <c r="B12" s="74" t="s">
        <v>38</v>
      </c>
      <c r="C12" s="74">
        <v>45</v>
      </c>
      <c r="D12" s="68" t="s">
        <v>39</v>
      </c>
      <c r="E12" s="68" t="s">
        <v>55</v>
      </c>
      <c r="F12" s="81">
        <v>74</v>
      </c>
    </row>
    <row r="13" spans="1:6">
      <c r="A13" s="16" t="str">
        <f>IF(SUM(F13:F22)&gt;F8,"Flag","Okay")</f>
        <v>Okay</v>
      </c>
      <c r="B13" s="74" t="s">
        <v>38</v>
      </c>
      <c r="C13" s="74">
        <v>46</v>
      </c>
      <c r="D13" s="68" t="s">
        <v>39</v>
      </c>
      <c r="E13" s="68" t="s">
        <v>44</v>
      </c>
      <c r="F13" s="81">
        <v>4065</v>
      </c>
    </row>
    <row r="14" spans="1:6">
      <c r="A14" s="15"/>
      <c r="B14" s="74" t="s">
        <v>38</v>
      </c>
      <c r="C14" s="74">
        <v>47</v>
      </c>
      <c r="D14" s="68" t="s">
        <v>39</v>
      </c>
      <c r="E14" s="68" t="s">
        <v>56</v>
      </c>
      <c r="F14" s="81">
        <v>73</v>
      </c>
    </row>
    <row r="15" spans="1:6">
      <c r="A15" s="15"/>
      <c r="B15" s="74" t="s">
        <v>38</v>
      </c>
      <c r="C15" s="74">
        <v>48</v>
      </c>
      <c r="D15" s="68" t="s">
        <v>39</v>
      </c>
      <c r="E15" s="68" t="s">
        <v>85</v>
      </c>
      <c r="F15" s="81">
        <v>0</v>
      </c>
    </row>
    <row r="16" spans="1:6">
      <c r="A16" s="16" t="str">
        <f>IF(SUM(F18:F21)&gt;F8,"Flag","Okay")</f>
        <v>Okay</v>
      </c>
      <c r="B16" s="74" t="s">
        <v>38</v>
      </c>
      <c r="C16" s="74">
        <v>49</v>
      </c>
      <c r="D16" s="68" t="s">
        <v>39</v>
      </c>
      <c r="E16" s="68" t="s">
        <v>86</v>
      </c>
      <c r="F16" s="81">
        <v>0</v>
      </c>
    </row>
    <row r="17" spans="1:6">
      <c r="A17" s="16" t="str">
        <f>IF(SUM(F13:F17)&gt;F10,"Flag","Okay")</f>
        <v>Okay</v>
      </c>
      <c r="B17" s="74" t="s">
        <v>38</v>
      </c>
      <c r="C17" s="74">
        <v>50</v>
      </c>
      <c r="D17" s="68" t="s">
        <v>39</v>
      </c>
      <c r="E17" s="68" t="s">
        <v>62</v>
      </c>
      <c r="F17" s="81">
        <v>1</v>
      </c>
    </row>
    <row r="18" spans="1:6">
      <c r="B18" s="74" t="s">
        <v>38</v>
      </c>
      <c r="C18" s="74">
        <v>51</v>
      </c>
      <c r="D18" s="68" t="s">
        <v>39</v>
      </c>
      <c r="E18" s="68" t="s">
        <v>87</v>
      </c>
      <c r="F18" s="81">
        <v>0</v>
      </c>
    </row>
    <row r="19" spans="1:6">
      <c r="A19" s="16" t="str">
        <f>IF(SUM(F14:F17,F19:F22)&gt;F12,"Flag","Okay")</f>
        <v>Okay</v>
      </c>
      <c r="B19" s="74" t="s">
        <v>38</v>
      </c>
      <c r="C19" s="74">
        <v>52</v>
      </c>
      <c r="D19" s="68" t="s">
        <v>39</v>
      </c>
      <c r="E19" s="68" t="s">
        <v>88</v>
      </c>
      <c r="F19" s="81">
        <v>0</v>
      </c>
    </row>
    <row r="20" spans="1:6">
      <c r="A20" s="23" t="b">
        <f>F12=SUM(F14:F17,F19:F22)</f>
        <v>1</v>
      </c>
      <c r="B20" s="74" t="s">
        <v>38</v>
      </c>
      <c r="C20" s="74">
        <v>53</v>
      </c>
      <c r="D20" s="68" t="s">
        <v>39</v>
      </c>
      <c r="E20" s="68" t="s">
        <v>89</v>
      </c>
      <c r="F20" s="81">
        <v>0</v>
      </c>
    </row>
    <row r="21" spans="1:6">
      <c r="A21" s="15"/>
      <c r="B21" s="74" t="s">
        <v>38</v>
      </c>
      <c r="C21" s="74">
        <v>54</v>
      </c>
      <c r="D21" s="68" t="s">
        <v>39</v>
      </c>
      <c r="E21" s="68" t="s">
        <v>90</v>
      </c>
      <c r="F21" s="81">
        <v>0</v>
      </c>
    </row>
    <row r="22" spans="1:6" ht="15.75" thickBot="1">
      <c r="A22" s="20"/>
      <c r="B22" s="73" t="s">
        <v>38</v>
      </c>
      <c r="C22" s="73">
        <v>55</v>
      </c>
      <c r="D22" s="68" t="s">
        <v>39</v>
      </c>
      <c r="E22" s="71" t="s">
        <v>91</v>
      </c>
      <c r="F22" s="82">
        <v>0</v>
      </c>
    </row>
    <row r="23" spans="1:6" ht="15.75" thickBot="1">
      <c r="A23" s="16" t="str">
        <f>IF(F23&gt;F12,"Flag","Okay")</f>
        <v>Okay</v>
      </c>
      <c r="B23" s="74" t="s">
        <v>38</v>
      </c>
      <c r="C23" s="74">
        <v>59</v>
      </c>
      <c r="D23" s="71" t="s">
        <v>53</v>
      </c>
      <c r="E23" s="68" t="s">
        <v>72</v>
      </c>
      <c r="F23" s="81">
        <v>0</v>
      </c>
    </row>
    <row r="24" spans="1:6">
      <c r="A24" s="16" t="str">
        <f>IF(F24&gt;F12,"Flag","Okay")</f>
        <v>Okay</v>
      </c>
      <c r="B24" s="74" t="s">
        <v>38</v>
      </c>
      <c r="C24" s="74">
        <v>60</v>
      </c>
      <c r="D24" s="68" t="s">
        <v>53</v>
      </c>
      <c r="E24" s="68" t="s">
        <v>73</v>
      </c>
      <c r="F24" s="81">
        <v>0</v>
      </c>
    </row>
    <row r="25" spans="1:6">
      <c r="A25" s="15"/>
      <c r="B25" s="74" t="s">
        <v>38</v>
      </c>
      <c r="C25" s="74">
        <v>65</v>
      </c>
      <c r="D25" s="68" t="s">
        <v>53</v>
      </c>
      <c r="E25" s="68" t="s">
        <v>54</v>
      </c>
      <c r="F25" s="81">
        <v>186</v>
      </c>
    </row>
    <row r="26" spans="1:6">
      <c r="A26" s="15"/>
      <c r="B26" s="74" t="s">
        <v>38</v>
      </c>
      <c r="C26" s="74">
        <v>66</v>
      </c>
      <c r="D26" s="68" t="s">
        <v>53</v>
      </c>
      <c r="E26" s="68" t="s">
        <v>93</v>
      </c>
      <c r="F26" s="81">
        <v>0</v>
      </c>
    </row>
    <row r="27" spans="1:6">
      <c r="A27" s="15"/>
      <c r="B27" s="74" t="s">
        <v>38</v>
      </c>
      <c r="C27" s="74">
        <v>67</v>
      </c>
      <c r="D27" s="68" t="s">
        <v>53</v>
      </c>
      <c r="E27" s="68" t="s">
        <v>94</v>
      </c>
      <c r="F27" s="81">
        <v>0</v>
      </c>
    </row>
    <row r="28" spans="1:6">
      <c r="A28" s="16" t="str">
        <f>IF(F28&gt;F27,"Flag","Okay")</f>
        <v>Okay</v>
      </c>
      <c r="B28" s="74" t="s">
        <v>38</v>
      </c>
      <c r="C28" s="74">
        <v>68</v>
      </c>
      <c r="D28" s="68" t="s">
        <v>53</v>
      </c>
      <c r="E28" s="68" t="s">
        <v>95</v>
      </c>
      <c r="F28" s="81">
        <v>0</v>
      </c>
    </row>
    <row r="29" spans="1:6">
      <c r="A29" s="15"/>
      <c r="B29" s="74" t="s">
        <v>38</v>
      </c>
      <c r="C29" s="74">
        <v>69</v>
      </c>
      <c r="D29" s="68" t="s">
        <v>53</v>
      </c>
      <c r="E29" s="68" t="s">
        <v>96</v>
      </c>
      <c r="F29" s="81">
        <v>0</v>
      </c>
    </row>
    <row r="30" spans="1:6">
      <c r="A30" s="15"/>
      <c r="B30" s="74" t="s">
        <v>38</v>
      </c>
      <c r="C30" s="74">
        <v>70</v>
      </c>
      <c r="D30" s="68" t="s">
        <v>53</v>
      </c>
      <c r="E30" s="68" t="s">
        <v>97</v>
      </c>
      <c r="F30" s="81">
        <v>0</v>
      </c>
    </row>
    <row r="31" spans="1:6">
      <c r="A31" s="16" t="str">
        <f>IF(F31&gt;F30,"Flag","Okay")</f>
        <v>Okay</v>
      </c>
      <c r="B31" s="74" t="s">
        <v>38</v>
      </c>
      <c r="C31" s="74">
        <v>71</v>
      </c>
      <c r="D31" s="68" t="s">
        <v>53</v>
      </c>
      <c r="E31" s="68" t="s">
        <v>98</v>
      </c>
      <c r="F31" s="81">
        <v>0</v>
      </c>
    </row>
    <row r="32" spans="1:6">
      <c r="A32" s="15"/>
      <c r="B32" s="74" t="s">
        <v>38</v>
      </c>
      <c r="C32" s="74">
        <v>72</v>
      </c>
      <c r="D32" s="68" t="s">
        <v>53</v>
      </c>
      <c r="E32" s="68" t="s">
        <v>99</v>
      </c>
      <c r="F32" s="81">
        <v>0</v>
      </c>
    </row>
    <row r="33" spans="1:9">
      <c r="A33" s="15"/>
      <c r="B33" s="74" t="s">
        <v>38</v>
      </c>
      <c r="C33" s="74">
        <v>73</v>
      </c>
      <c r="D33" s="68" t="s">
        <v>53</v>
      </c>
      <c r="E33" s="68" t="s">
        <v>94</v>
      </c>
      <c r="F33" s="81">
        <v>0</v>
      </c>
    </row>
    <row r="34" spans="1:9">
      <c r="A34" s="16" t="str">
        <f>IF(F34&gt;F33,"Flag","Okay")</f>
        <v>Okay</v>
      </c>
      <c r="B34" s="74" t="s">
        <v>38</v>
      </c>
      <c r="C34" s="74">
        <v>74</v>
      </c>
      <c r="D34" s="68" t="s">
        <v>53</v>
      </c>
      <c r="E34" s="68" t="s">
        <v>100</v>
      </c>
      <c r="F34" s="81">
        <v>0</v>
      </c>
    </row>
    <row r="35" spans="1:9">
      <c r="A35" s="15"/>
      <c r="B35" s="74" t="s">
        <v>38</v>
      </c>
      <c r="C35" s="74">
        <v>75</v>
      </c>
      <c r="D35" s="68" t="s">
        <v>53</v>
      </c>
      <c r="E35" s="68" t="s">
        <v>101</v>
      </c>
      <c r="F35" s="81">
        <v>0</v>
      </c>
    </row>
    <row r="36" spans="1:9">
      <c r="A36" s="15"/>
      <c r="B36" s="74" t="s">
        <v>38</v>
      </c>
      <c r="C36" s="74">
        <v>76</v>
      </c>
      <c r="D36" s="68" t="s">
        <v>53</v>
      </c>
      <c r="E36" s="68" t="s">
        <v>97</v>
      </c>
      <c r="F36" s="81">
        <v>0</v>
      </c>
    </row>
    <row r="37" spans="1:9" ht="15.75" thickBot="1">
      <c r="A37" s="21" t="str">
        <f>IF(F37&gt;F36,"Flag","Okay")</f>
        <v>Okay</v>
      </c>
      <c r="B37" s="73" t="s">
        <v>38</v>
      </c>
      <c r="C37" s="73">
        <v>77</v>
      </c>
      <c r="D37" s="68" t="s">
        <v>53</v>
      </c>
      <c r="E37" s="71" t="s">
        <v>102</v>
      </c>
      <c r="F37" s="82">
        <v>0</v>
      </c>
    </row>
    <row r="38" spans="1:9">
      <c r="A38"/>
      <c r="B38" s="14"/>
      <c r="C38" s="14"/>
      <c r="D38"/>
      <c r="E38"/>
      <c r="F38" s="14"/>
      <c r="H38"/>
      <c r="I38"/>
    </row>
    <row r="39" spans="1:9">
      <c r="B39" s="14"/>
      <c r="C39" s="14"/>
      <c r="D39"/>
      <c r="E39"/>
      <c r="F39" s="14"/>
    </row>
    <row r="40" spans="1:9">
      <c r="B40" s="14"/>
      <c r="C40" s="14"/>
      <c r="D40"/>
      <c r="E40"/>
      <c r="F40" s="14"/>
    </row>
    <row r="41" spans="1:9">
      <c r="B41" s="14"/>
      <c r="C41" s="14"/>
      <c r="D41"/>
      <c r="E41"/>
      <c r="F41" s="14"/>
    </row>
    <row r="42" spans="1:9">
      <c r="B42" s="14"/>
      <c r="C42" s="14"/>
      <c r="D42"/>
      <c r="E42"/>
      <c r="F42" s="14"/>
    </row>
    <row r="43" spans="1:9">
      <c r="B43" s="14"/>
      <c r="C43" s="14"/>
      <c r="D43"/>
      <c r="E43"/>
      <c r="F43" s="14"/>
    </row>
    <row r="44" spans="1:9">
      <c r="B44" s="14"/>
      <c r="C44" s="14"/>
      <c r="D44"/>
      <c r="E44"/>
      <c r="F44" s="14"/>
    </row>
    <row r="45" spans="1:9">
      <c r="B45" s="14"/>
      <c r="C45" s="14"/>
      <c r="D45"/>
      <c r="E45"/>
      <c r="F45" s="14"/>
    </row>
    <row r="46" spans="1:9">
      <c r="B46" s="14"/>
      <c r="C46" s="14"/>
      <c r="D46"/>
      <c r="E46"/>
      <c r="F46" s="14"/>
    </row>
    <row r="47" spans="1:9">
      <c r="B47" s="14"/>
      <c r="C47" s="14"/>
      <c r="D47"/>
      <c r="E47"/>
      <c r="F47" s="14"/>
    </row>
    <row r="48" spans="1:9">
      <c r="B48" s="14"/>
      <c r="C48" s="14"/>
      <c r="D48"/>
      <c r="E48"/>
      <c r="F48" s="14"/>
    </row>
    <row r="49" spans="2:6">
      <c r="B49" s="14"/>
      <c r="C49" s="14"/>
      <c r="D49"/>
      <c r="E49"/>
      <c r="F49" s="14"/>
    </row>
    <row r="50" spans="2:6">
      <c r="B50" s="14"/>
      <c r="C50" s="14"/>
      <c r="D50"/>
      <c r="E50"/>
      <c r="F50" s="14"/>
    </row>
    <row r="51" spans="2:6">
      <c r="B51" s="14"/>
      <c r="C51" s="14"/>
      <c r="D51"/>
      <c r="E51"/>
      <c r="F51" s="14"/>
    </row>
    <row r="52" spans="2:6">
      <c r="B52" s="14"/>
      <c r="C52" s="14"/>
      <c r="D52"/>
      <c r="E52"/>
      <c r="F52" s="14"/>
    </row>
    <row r="53" spans="2:6">
      <c r="B53" s="14"/>
      <c r="C53" s="14"/>
      <c r="D53"/>
      <c r="E53"/>
      <c r="F53" s="14"/>
    </row>
    <row r="54" spans="2:6">
      <c r="B54" s="14"/>
      <c r="C54" s="14"/>
      <c r="D54"/>
      <c r="E54"/>
      <c r="F54" s="14"/>
    </row>
    <row r="55" spans="2:6">
      <c r="B55" s="14"/>
      <c r="C55" s="14"/>
      <c r="D55"/>
      <c r="E55"/>
      <c r="F55" s="14"/>
    </row>
    <row r="56" spans="2:6">
      <c r="B56" s="14"/>
      <c r="C56" s="14"/>
      <c r="D56"/>
      <c r="E56"/>
      <c r="F56" s="14"/>
    </row>
    <row r="57" spans="2:6">
      <c r="B57" s="14"/>
      <c r="C57" s="14"/>
      <c r="D57"/>
      <c r="E57"/>
      <c r="F57" s="14"/>
    </row>
    <row r="58" spans="2:6">
      <c r="B58" s="14"/>
      <c r="C58" s="14"/>
      <c r="D58"/>
      <c r="E58"/>
      <c r="F58" s="14"/>
    </row>
    <row r="59" spans="2:6">
      <c r="B59" s="14"/>
      <c r="C59" s="14"/>
      <c r="D59"/>
      <c r="E59"/>
      <c r="F59" s="14"/>
    </row>
    <row r="60" spans="2:6">
      <c r="B60" s="14"/>
      <c r="C60" s="14"/>
      <c r="D60"/>
      <c r="E60"/>
      <c r="F60" s="14"/>
    </row>
    <row r="61" spans="2:6">
      <c r="B61" s="14"/>
      <c r="C61" s="14"/>
      <c r="D61"/>
      <c r="E61"/>
      <c r="F61" s="14"/>
    </row>
    <row r="62" spans="2:6">
      <c r="B62" s="14"/>
      <c r="C62" s="14"/>
      <c r="D62"/>
      <c r="E62"/>
      <c r="F62" s="14"/>
    </row>
    <row r="63" spans="2:6">
      <c r="B63" s="14"/>
      <c r="C63" s="14"/>
      <c r="D63"/>
      <c r="E63"/>
      <c r="F63" s="14"/>
    </row>
    <row r="64" spans="2:6">
      <c r="B64" s="14"/>
      <c r="C64" s="14"/>
      <c r="D64"/>
      <c r="E64"/>
      <c r="F64" s="14"/>
    </row>
    <row r="65" spans="2:6">
      <c r="B65" s="14"/>
      <c r="C65" s="14"/>
      <c r="D65"/>
      <c r="E65"/>
      <c r="F65" s="14"/>
    </row>
    <row r="66" spans="2:6">
      <c r="B66" s="14"/>
      <c r="C66" s="14"/>
      <c r="D66"/>
      <c r="E66"/>
      <c r="F66" s="14"/>
    </row>
    <row r="67" spans="2:6">
      <c r="B67" s="14"/>
      <c r="C67" s="14"/>
      <c r="D67"/>
      <c r="E67"/>
      <c r="F67" s="14"/>
    </row>
    <row r="68" spans="2:6">
      <c r="B68" s="14"/>
      <c r="C68" s="14"/>
      <c r="D68"/>
      <c r="E68"/>
      <c r="F68" s="14"/>
    </row>
    <row r="69" spans="2:6">
      <c r="B69" s="14"/>
      <c r="C69" s="14"/>
      <c r="D69"/>
      <c r="E69"/>
      <c r="F69" s="14"/>
    </row>
    <row r="70" spans="2:6">
      <c r="B70" s="14"/>
      <c r="C70" s="14"/>
      <c r="D70"/>
      <c r="E70"/>
      <c r="F70" s="14"/>
    </row>
    <row r="71" spans="2:6">
      <c r="B71" s="14"/>
      <c r="C71" s="14"/>
      <c r="D71"/>
      <c r="E71"/>
      <c r="F71" s="14"/>
    </row>
    <row r="72" spans="2:6">
      <c r="B72" s="14"/>
      <c r="C72" s="14"/>
      <c r="D72"/>
      <c r="E72"/>
      <c r="F72" s="14"/>
    </row>
    <row r="73" spans="2:6">
      <c r="B73" s="14"/>
      <c r="C73" s="14"/>
      <c r="D73"/>
      <c r="E73"/>
      <c r="F73" s="14"/>
    </row>
    <row r="74" spans="2:6">
      <c r="B74" s="14"/>
      <c r="C74" s="14"/>
      <c r="D74"/>
      <c r="E74"/>
      <c r="F74" s="14"/>
    </row>
    <row r="75" spans="2:6">
      <c r="B75" s="14"/>
      <c r="C75" s="14"/>
      <c r="D75"/>
      <c r="E75"/>
      <c r="F75" s="14"/>
    </row>
    <row r="76" spans="2:6">
      <c r="B76" s="14"/>
      <c r="C76" s="14"/>
      <c r="D76"/>
      <c r="E76"/>
      <c r="F76" s="14"/>
    </row>
    <row r="77" spans="2:6">
      <c r="B77" s="14"/>
      <c r="C77" s="14"/>
      <c r="D77"/>
      <c r="E77"/>
      <c r="F77" s="14"/>
    </row>
    <row r="78" spans="2:6">
      <c r="B78" s="14"/>
      <c r="C78" s="14"/>
      <c r="D78"/>
      <c r="E78"/>
      <c r="F78" s="14"/>
    </row>
    <row r="79" spans="2:6">
      <c r="B79" s="14"/>
      <c r="C79" s="14"/>
      <c r="D79"/>
      <c r="E79"/>
      <c r="F79" s="14"/>
    </row>
  </sheetData>
  <conditionalFormatting sqref="A5 A16 A9">
    <cfRule type="cellIs" dxfId="21" priority="21" operator="equal">
      <formula>"Okay"</formula>
    </cfRule>
    <cfRule type="cellIs" dxfId="20" priority="22" operator="equal">
      <formula>"Flag"</formula>
    </cfRule>
  </conditionalFormatting>
  <conditionalFormatting sqref="A6:A8">
    <cfRule type="cellIs" dxfId="19" priority="19" operator="equal">
      <formula>"Okay"</formula>
    </cfRule>
    <cfRule type="cellIs" dxfId="18" priority="20" operator="equal">
      <formula>"Flag"</formula>
    </cfRule>
  </conditionalFormatting>
  <conditionalFormatting sqref="A17">
    <cfRule type="cellIs" dxfId="17" priority="17" operator="equal">
      <formula>"Okay"</formula>
    </cfRule>
    <cfRule type="cellIs" dxfId="16" priority="18" operator="equal">
      <formula>"Flag"</formula>
    </cfRule>
  </conditionalFormatting>
  <conditionalFormatting sqref="A10:A13">
    <cfRule type="cellIs" dxfId="15" priority="15" operator="equal">
      <formula>"Okay"</formula>
    </cfRule>
    <cfRule type="cellIs" dxfId="14" priority="16" operator="equal">
      <formula>"Flag"</formula>
    </cfRule>
  </conditionalFormatting>
  <conditionalFormatting sqref="A19">
    <cfRule type="cellIs" dxfId="13" priority="13" operator="equal">
      <formula>"Okay"</formula>
    </cfRule>
    <cfRule type="cellIs" dxfId="12" priority="14" operator="equal">
      <formula>"Flag"</formula>
    </cfRule>
  </conditionalFormatting>
  <conditionalFormatting sqref="A23:A24">
    <cfRule type="cellIs" dxfId="11" priority="11" operator="equal">
      <formula>"Okay"</formula>
    </cfRule>
    <cfRule type="cellIs" dxfId="10" priority="12" operator="equal">
      <formula>"Flag"</formula>
    </cfRule>
  </conditionalFormatting>
  <conditionalFormatting sqref="A28">
    <cfRule type="cellIs" dxfId="9" priority="9" operator="equal">
      <formula>"Okay"</formula>
    </cfRule>
    <cfRule type="cellIs" dxfId="8" priority="10" operator="equal">
      <formula>"Flag"</formula>
    </cfRule>
  </conditionalFormatting>
  <conditionalFormatting sqref="A31">
    <cfRule type="cellIs" dxfId="7" priority="7" operator="equal">
      <formula>"Okay"</formula>
    </cfRule>
    <cfRule type="cellIs" dxfId="6" priority="8" operator="equal">
      <formula>"Flag"</formula>
    </cfRule>
  </conditionalFormatting>
  <conditionalFormatting sqref="A34">
    <cfRule type="cellIs" dxfId="5" priority="5" operator="equal">
      <formula>"Okay"</formula>
    </cfRule>
    <cfRule type="cellIs" dxfId="4" priority="6" operator="equal">
      <formula>"Flag"</formula>
    </cfRule>
  </conditionalFormatting>
  <conditionalFormatting sqref="A37">
    <cfRule type="cellIs" dxfId="3" priority="3" operator="equal">
      <formula>"Okay"</formula>
    </cfRule>
    <cfRule type="cellIs" dxfId="2" priority="4" operator="equal">
      <formula>"Flag"</formula>
    </cfRule>
  </conditionalFormatting>
  <conditionalFormatting sqref="F1">
    <cfRule type="cellIs" dxfId="1" priority="1" operator="equal">
      <formula>"Okay"</formula>
    </cfRule>
    <cfRule type="cellIs" dxfId="0" priority="2" operator="equal">
      <formula>"Flag"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B1:R27"/>
  <sheetViews>
    <sheetView showGridLines="0" tabSelected="1" zoomScale="80" zoomScaleNormal="80" workbookViewId="0">
      <selection activeCell="G4" sqref="G4"/>
    </sheetView>
  </sheetViews>
  <sheetFormatPr defaultRowHeight="14.25"/>
  <cols>
    <col min="1" max="1" width="3.28515625" style="1" customWidth="1"/>
    <col min="2" max="2" width="17.7109375" style="1" customWidth="1"/>
    <col min="3" max="3" width="11.5703125" style="1" customWidth="1"/>
    <col min="4" max="4" width="11.7109375" style="1" customWidth="1"/>
    <col min="5" max="5" width="15.140625" style="1" customWidth="1"/>
    <col min="6" max="6" width="14.42578125" style="1" customWidth="1"/>
    <col min="7" max="8" width="15.42578125" style="1" customWidth="1"/>
    <col min="9" max="9" width="17.42578125" style="1" customWidth="1"/>
    <col min="10" max="10" width="13.7109375" style="1" customWidth="1"/>
    <col min="11" max="11" width="2.42578125" style="1" customWidth="1"/>
    <col min="12" max="12" width="13.85546875" style="1" bestFit="1" customWidth="1"/>
    <col min="13" max="18" width="20.5703125" style="1" customWidth="1"/>
    <col min="19" max="16384" width="9.140625" style="1"/>
  </cols>
  <sheetData>
    <row r="1" spans="2:18" ht="16.5" customHeight="1"/>
    <row r="2" spans="2:18" ht="102.75" customHeight="1" thickBot="1">
      <c r="B2" s="29" t="s">
        <v>115</v>
      </c>
      <c r="C2" s="26" t="s">
        <v>24</v>
      </c>
      <c r="D2" s="26" t="s">
        <v>31</v>
      </c>
      <c r="E2" s="26" t="s">
        <v>114</v>
      </c>
      <c r="F2" s="26" t="s">
        <v>113</v>
      </c>
      <c r="G2" s="26" t="s">
        <v>110</v>
      </c>
      <c r="H2" s="26" t="s">
        <v>112</v>
      </c>
      <c r="I2" s="26" t="s">
        <v>111</v>
      </c>
      <c r="J2" s="26" t="str">
        <f>'MiCARE Validate'!E22</f>
        <v>Experiencing Conversion Therapy</v>
      </c>
      <c r="L2" s="29" t="s">
        <v>116</v>
      </c>
      <c r="M2" s="26" t="s">
        <v>24</v>
      </c>
      <c r="N2" s="26" t="s">
        <v>31</v>
      </c>
      <c r="O2" s="26" t="str">
        <f>'LiFT Validate'!E7</f>
        <v>KP_Prev Known Positives Identified within the month</v>
      </c>
      <c r="P2" s="26" t="str">
        <f>'LiFT Validate'!E38</f>
        <v>Screened for Mental Health</v>
      </c>
      <c r="Q2" s="26" t="str">
        <f>'LiFT Validate'!E39</f>
        <v>Mental Health cases</v>
      </c>
      <c r="R2" s="26" t="str">
        <f>'LiFT Validate'!E40</f>
        <v>Referred/Treated</v>
      </c>
    </row>
    <row r="3" spans="2:18">
      <c r="B3" s="24" t="s">
        <v>108</v>
      </c>
      <c r="C3" s="25">
        <f>GETPIVOTDATA("Total",'LiFT Validate'!$B$3,"Report group","Lift Up","Section","Prevention ","Indicator","Key Population Size Estimates","Order",1)</f>
        <v>29815</v>
      </c>
      <c r="D3" s="25">
        <f>GETPIVOTDATA("Total",'LiFT Validate'!$B$3,"Report group","Lift Up","Section","Prevention ","Indicator","KP_Prev Identified within the Month","Order",2)</f>
        <v>22814</v>
      </c>
      <c r="E3" s="25">
        <f>GETPIVOTDATA("Total",'MiCARE Validate'!$B$3,"Report group","Micare","Section","Mental Health Screening at the Facility Level","Indicator","Number of KVPs screened for mental health disorders (at facility level)","Order",41)</f>
        <v>4139</v>
      </c>
      <c r="F3" s="25">
        <f>GETPIVOTDATA("Total",'MiCARE Validate'!$B$3,"Report group","Micare","Section","Mental Health Screening at the Facility Level","Indicator","Number of KVPs diagnosed with mental health issues","Order",45)</f>
        <v>74</v>
      </c>
      <c r="G3" s="25">
        <f>GETPIVOTDATA("Total",'MiCARE Validate'!$B$3,"Report group","Micare","Section","Mental Health Care","Indicator","Number of KVPs diagonised with mental health issues receiving Psychological First Aid","Order",59)</f>
        <v>0</v>
      </c>
      <c r="H3" s="25">
        <f>GETPIVOTDATA("Total",'MiCARE Validate'!$B$3,"Report group","Micare","Section","Mental Health Care","Indicator","Number of KVPs diagonised with mental health issues referred for specialized services (Medication, psychiatric services, etc)","Order",60)</f>
        <v>0</v>
      </c>
      <c r="I3" s="25">
        <f>GETPIVOTDATA("Total",'MiCARE Validate'!$B$3,"Report group","Micare","Section","Mental Health Care","Indicator","Number of KVPs reached with psychoeducation/mental health awareness messages in the community","Order",65)</f>
        <v>186</v>
      </c>
      <c r="J3" s="25">
        <f>GETPIVOTDATA("Total",'MiCARE Validate'!$B$3,"Report group","Micare","Section","Mental Health Screening at the Facility Level","Indicator","Experiencing Conversion Therapy","Order",55)</f>
        <v>0</v>
      </c>
      <c r="L3" s="24" t="s">
        <v>108</v>
      </c>
      <c r="M3" s="25">
        <f>GETPIVOTDATA("Total",'LiFT Validate'!$B$3,"Report group","Lift Up","Section","Prevention ","Indicator","Key Population Size Estimates","Order",1)</f>
        <v>29815</v>
      </c>
      <c r="N3" s="25">
        <f>GETPIVOTDATA("Total",'LiFT Validate'!$B$3,"Report group","Lift Up","Section","Prevention ","Indicator","KP_Prev Identified within the Month","Order",2)</f>
        <v>22814</v>
      </c>
      <c r="O3" s="25">
        <f>GETPIVOTDATA("Total",'LiFT Validate'!$B$3,"Report group","Lift Up","Section","Prevention ","Indicator","KP_Prev Known Positives Identified within the month","Order",4)</f>
        <v>560</v>
      </c>
      <c r="P3" s="25">
        <f>GETPIVOTDATA("Total",'LiFT Validate'!$B$3,"Report group","Lift Up","Section","Mental Health Summary","Indicator","Screened for Mental Health","Order",56)</f>
        <v>4139</v>
      </c>
      <c r="Q3" s="25">
        <f>GETPIVOTDATA("Total",'LiFT Validate'!$B$3,"Report group","Lift Up","Section","Mental Health Summary","Indicator","Mental Health cases","Order",57)</f>
        <v>74</v>
      </c>
      <c r="R3" s="25">
        <f>GETPIVOTDATA("Total",'LiFT Validate'!$B$3,"Report group","Lift Up","Section","Mental Health Summary","Indicator","Referred/Treated","Order",58)</f>
        <v>1</v>
      </c>
    </row>
    <row r="4" spans="2:18" ht="15" thickBot="1">
      <c r="B4" s="27" t="s">
        <v>109</v>
      </c>
      <c r="C4" s="27"/>
      <c r="D4" s="28">
        <f>IFERROR(D3/C3,"")</f>
        <v>0.7651853094080161</v>
      </c>
      <c r="E4" s="28">
        <f t="shared" ref="E4:G4" si="0">IFERROR(E3/D3,"")</f>
        <v>0.18142368720960814</v>
      </c>
      <c r="F4" s="28">
        <f t="shared" si="0"/>
        <v>1.7878714665378111E-2</v>
      </c>
      <c r="G4" s="28">
        <f t="shared" si="0"/>
        <v>0</v>
      </c>
      <c r="H4" s="28">
        <f>IFERROR(H3/F3,"")</f>
        <v>0</v>
      </c>
      <c r="I4" s="28">
        <f>IFERROR(I3/D3,"")</f>
        <v>8.1528885771894443E-3</v>
      </c>
      <c r="J4" s="28">
        <f>IFERROR(J3/E3,"")</f>
        <v>0</v>
      </c>
      <c r="L4" s="27" t="s">
        <v>109</v>
      </c>
      <c r="M4" s="27"/>
      <c r="N4" s="28">
        <f>IFERROR(N3/M3,"")</f>
        <v>0.7651853094080161</v>
      </c>
      <c r="O4" s="28">
        <f t="shared" ref="O4" si="1">IFERROR(O3/N3,"")</f>
        <v>2.4546331200140263E-2</v>
      </c>
      <c r="P4" s="28">
        <f>IFERROR(P3/N3,"")</f>
        <v>0.18142368720960814</v>
      </c>
      <c r="Q4" s="28">
        <f>IFERROR(Q3/P3,"")</f>
        <v>1.7878714665378111E-2</v>
      </c>
      <c r="R4" s="28">
        <f>IFERROR(R3/Q3,"")</f>
        <v>1.3513513513513514E-2</v>
      </c>
    </row>
    <row r="23" spans="2:17" ht="8.25" customHeight="1"/>
    <row r="24" spans="2:17" ht="40.5" customHeight="1" thickBot="1">
      <c r="B24" s="29" t="s">
        <v>116</v>
      </c>
      <c r="C24" s="26" t="str">
        <f>'LiFT Validate'!E14</f>
        <v xml:space="preserve">TX CURR </v>
      </c>
      <c r="D24" s="26" t="str">
        <f>'LiFT Validate'!E15</f>
        <v>Eligible for VL</v>
      </c>
      <c r="E24" s="26" t="str">
        <f>'LiFT Validate'!E16</f>
        <v>VL samples collected</v>
      </c>
      <c r="F24" s="26" t="str">
        <f>'LiFT Validate'!E17</f>
        <v>Suppressed (VL &lt;1000)</v>
      </c>
      <c r="L24" s="29" t="s">
        <v>137</v>
      </c>
      <c r="M24" s="26" t="s">
        <v>24</v>
      </c>
      <c r="N24" s="26" t="s">
        <v>31</v>
      </c>
      <c r="O24" s="26" t="str">
        <f>'LiFT Validate'!E28</f>
        <v xml:space="preserve">Screening for STI </v>
      </c>
      <c r="P24" s="26" t="str">
        <f>'LiFT Validate'!E29</f>
        <v xml:space="preserve">Screened positive for STI </v>
      </c>
      <c r="Q24" s="26" t="str">
        <f>'LiFT Validate'!E31</f>
        <v xml:space="preserve">Treated for STI </v>
      </c>
    </row>
    <row r="25" spans="2:17">
      <c r="B25" s="24" t="s">
        <v>108</v>
      </c>
      <c r="C25" s="25">
        <f>GETPIVOTDATA("Total",'LiFT Validate'!$B$3,"Report group","Lift Up","Section","Treatment ","Indicator","TX CURR ","Order",13)</f>
        <v>571</v>
      </c>
      <c r="D25" s="25">
        <f>GETPIVOTDATA("Total",'LiFT Validate'!$B$3,"Report group","Lift Up","Section","Treatment ","Indicator","Eligible for VL","Order",14)</f>
        <v>243</v>
      </c>
      <c r="E25" s="25">
        <f>GETPIVOTDATA("Total",'LiFT Validate'!$B$3,"Report group","Lift Up","Section","Treatment ","Indicator","VL samples collected","Order",15)</f>
        <v>157</v>
      </c>
      <c r="F25" s="25">
        <f>GETPIVOTDATA("Total",'LiFT Validate'!$B$3,"Report group","Lift Up","Section","Treatment ","Indicator","Suppressed (VL &lt;1000)","Order",16)</f>
        <v>157</v>
      </c>
      <c r="L25" s="24" t="s">
        <v>108</v>
      </c>
      <c r="M25" s="25">
        <f>GETPIVOTDATA("Total",'LiFT Validate'!$B$3,"Report group","Lift Up","Section","Prevention ","Indicator","Key Population Size Estimates","Order",1)</f>
        <v>29815</v>
      </c>
      <c r="N25" s="25">
        <f>GETPIVOTDATA("Total",'LiFT Validate'!$B$3,"Report group","Lift Up","Section","Prevention ","Indicator","KP_Prev Identified within the Month","Order",2)</f>
        <v>22814</v>
      </c>
      <c r="O25" s="25">
        <f>GETPIVOTDATA("Total",'LiFT Validate'!$B$3,"Report group","Lift Up","Section","Screening of Reproductive Health","Indicator","Screening for STI ","Order",27)</f>
        <v>4727</v>
      </c>
      <c r="P25" s="25">
        <f>GETPIVOTDATA("Total",'LiFT Validate'!$B$3,"Report group","Lift Up","Section","Screening of Reproductive Health","Indicator","Screened positive for STI ","Order",28)+GETPIVOTDATA("Total",'LiFT Validate'!$B$3,"Report group","Lift Up","Section","Screening of Reproductive Health","Indicator","Screened Positive with Anal Warts","Order",29)</f>
        <v>164</v>
      </c>
      <c r="Q25" s="25">
        <f>GETPIVOTDATA("Total",'LiFT Validate'!$B$3,"Report group","Lift Up","Section","Mental Health Summary","Indicator","Mental Health cases","Order",57)</f>
        <v>74</v>
      </c>
    </row>
    <row r="26" spans="2:17" ht="15" thickBot="1">
      <c r="B26" s="27" t="s">
        <v>109</v>
      </c>
      <c r="C26" s="27"/>
      <c r="D26" s="28">
        <f>IFERROR(D25/C25,"")</f>
        <v>0.42556917688266199</v>
      </c>
      <c r="E26" s="28">
        <f t="shared" ref="E26:F26" si="2">IFERROR(E25/D25,"")</f>
        <v>0.64609053497942381</v>
      </c>
      <c r="F26" s="28">
        <f t="shared" si="2"/>
        <v>1</v>
      </c>
      <c r="L26" s="27" t="s">
        <v>109</v>
      </c>
      <c r="M26" s="27"/>
      <c r="N26" s="28">
        <f>IFERROR(N25/M25,"")</f>
        <v>0.7651853094080161</v>
      </c>
      <c r="O26" s="28">
        <f t="shared" ref="O26" si="3">IFERROR(O25/N25,"")</f>
        <v>0.20719733496975543</v>
      </c>
      <c r="P26" s="28">
        <f>IFERROR(P25/N25,"")</f>
        <v>7.1885684228982201E-3</v>
      </c>
      <c r="Q26" s="28">
        <f>IFERROR(Q25/P25,"")</f>
        <v>0.45121951219512196</v>
      </c>
    </row>
    <row r="27" spans="2:17" ht="8.25" customHeight="1"/>
  </sheetData>
  <pageMargins left="0.7" right="0.7" top="0.75" bottom="0.75" header="0.3" footer="0.3"/>
  <ignoredErrors>
    <ignoredError sqref="P4 P26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39"/>
  <sheetViews>
    <sheetView showGridLines="0" zoomScale="80" zoomScaleNormal="80" workbookViewId="0">
      <pane xSplit="25" ySplit="6" topLeftCell="Z7" activePane="bottomRight" state="frozen"/>
      <selection activeCell="W1" sqref="W1"/>
      <selection pane="topRight" activeCell="Y1" sqref="Y1"/>
      <selection pane="bottomLeft" activeCell="W7" sqref="W7"/>
      <selection pane="bottomRight" activeCell="AV15" sqref="AV15"/>
    </sheetView>
  </sheetViews>
  <sheetFormatPr defaultRowHeight="15"/>
  <cols>
    <col min="1" max="1" width="9.140625" hidden="1" customWidth="1"/>
    <col min="2" max="2" width="12" hidden="1" customWidth="1"/>
    <col min="3" max="3" width="41.5703125" hidden="1" customWidth="1"/>
    <col min="4" max="4" width="114.140625" hidden="1" customWidth="1"/>
    <col min="5" max="5" width="13" hidden="1" customWidth="1"/>
    <col min="6" max="6" width="10.85546875" hidden="1" customWidth="1"/>
    <col min="7" max="7" width="7.140625" hidden="1" customWidth="1"/>
    <col min="8" max="8" width="7.42578125" hidden="1" customWidth="1"/>
    <col min="9" max="13" width="7.140625" hidden="1" customWidth="1"/>
    <col min="14" max="14" width="6" hidden="1" customWidth="1"/>
    <col min="15" max="18" width="7.5703125" hidden="1" customWidth="1"/>
    <col min="19" max="22" width="8.7109375" hidden="1" customWidth="1"/>
    <col min="23" max="23" width="8.7109375" customWidth="1"/>
    <col min="24" max="24" width="120.5703125" bestFit="1" customWidth="1"/>
    <col min="25" max="25" width="4.5703125" bestFit="1" customWidth="1"/>
    <col min="26" max="26" width="4.5703125" customWidth="1"/>
    <col min="27" max="33" width="4.5703125" bestFit="1" customWidth="1"/>
    <col min="34" max="35" width="5.5703125" bestFit="1" customWidth="1"/>
    <col min="36" max="38" width="7.140625" bestFit="1" customWidth="1"/>
    <col min="39" max="41" width="5.5703125" bestFit="1" customWidth="1"/>
    <col min="42" max="42" width="7.85546875" customWidth="1"/>
    <col min="43" max="50" width="5" bestFit="1" customWidth="1"/>
    <col min="51" max="51" width="5.140625" customWidth="1"/>
    <col min="52" max="53" width="4.5703125" bestFit="1" customWidth="1"/>
    <col min="54" max="56" width="5.5703125" bestFit="1" customWidth="1"/>
    <col min="57" max="59" width="4.5703125" bestFit="1" customWidth="1"/>
    <col min="60" max="60" width="5.5703125" bestFit="1" customWidth="1"/>
  </cols>
  <sheetData>
    <row r="2" spans="1:60" ht="15.75" thickBot="1"/>
    <row r="3" spans="1:60" ht="15.75" thickBot="1">
      <c r="A3" s="96"/>
      <c r="B3" s="97"/>
      <c r="C3" s="97"/>
      <c r="D3" s="97"/>
      <c r="E3" s="98" t="s">
        <v>5</v>
      </c>
      <c r="F3" s="98" t="s">
        <v>118</v>
      </c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104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100"/>
    </row>
    <row r="4" spans="1:60">
      <c r="A4" s="101"/>
      <c r="B4" s="68"/>
      <c r="C4" s="68"/>
      <c r="D4" s="68"/>
      <c r="E4" s="68" t="s">
        <v>21</v>
      </c>
      <c r="F4" s="68" t="s">
        <v>21</v>
      </c>
      <c r="G4" s="68" t="s">
        <v>21</v>
      </c>
      <c r="H4" s="68" t="s">
        <v>21</v>
      </c>
      <c r="I4" s="68" t="s">
        <v>21</v>
      </c>
      <c r="J4" s="68" t="s">
        <v>21</v>
      </c>
      <c r="K4" s="68" t="s">
        <v>21</v>
      </c>
      <c r="L4" s="68" t="s">
        <v>21</v>
      </c>
      <c r="M4" s="68" t="s">
        <v>21</v>
      </c>
      <c r="N4" s="68" t="s">
        <v>105</v>
      </c>
      <c r="O4" s="68" t="s">
        <v>105</v>
      </c>
      <c r="P4" s="68" t="s">
        <v>105</v>
      </c>
      <c r="Q4" s="68" t="s">
        <v>105</v>
      </c>
      <c r="R4" s="68" t="s">
        <v>105</v>
      </c>
      <c r="S4" s="68" t="s">
        <v>105</v>
      </c>
      <c r="T4" s="68" t="s">
        <v>105</v>
      </c>
      <c r="U4" s="68" t="s">
        <v>105</v>
      </c>
      <c r="V4" s="91" t="s">
        <v>105</v>
      </c>
      <c r="W4" s="105"/>
      <c r="X4" s="94"/>
      <c r="Y4" s="63" t="s">
        <v>127</v>
      </c>
      <c r="Z4" s="64"/>
      <c r="AA4" s="64"/>
      <c r="AB4" s="64"/>
      <c r="AC4" s="64"/>
      <c r="AD4" s="64"/>
      <c r="AE4" s="64"/>
      <c r="AF4" s="64"/>
      <c r="AG4" s="65"/>
      <c r="AH4" s="59" t="s">
        <v>21</v>
      </c>
      <c r="AI4" s="60"/>
      <c r="AJ4" s="60"/>
      <c r="AK4" s="60"/>
      <c r="AL4" s="60"/>
      <c r="AM4" s="60"/>
      <c r="AN4" s="60"/>
      <c r="AO4" s="60"/>
      <c r="AP4" s="61"/>
      <c r="AQ4" s="59" t="s">
        <v>105</v>
      </c>
      <c r="AR4" s="60"/>
      <c r="AS4" s="60"/>
      <c r="AT4" s="60"/>
      <c r="AU4" s="60"/>
      <c r="AV4" s="60"/>
      <c r="AW4" s="60"/>
      <c r="AX4" s="60"/>
      <c r="AY4" s="62"/>
      <c r="AZ4" s="59" t="s">
        <v>20</v>
      </c>
      <c r="BA4" s="60"/>
      <c r="BB4" s="60"/>
      <c r="BC4" s="60"/>
      <c r="BD4" s="60"/>
      <c r="BE4" s="60"/>
      <c r="BF4" s="60"/>
      <c r="BG4" s="60"/>
      <c r="BH4" s="62"/>
    </row>
    <row r="5" spans="1:60" ht="121.5" customHeight="1" thickBot="1">
      <c r="A5" s="102" t="s">
        <v>6</v>
      </c>
      <c r="B5" s="70" t="s">
        <v>9</v>
      </c>
      <c r="C5" s="69" t="s">
        <v>7</v>
      </c>
      <c r="D5" s="69" t="s">
        <v>8</v>
      </c>
      <c r="E5" s="83" t="s">
        <v>117</v>
      </c>
      <c r="F5" s="83" t="s">
        <v>119</v>
      </c>
      <c r="G5" s="83" t="s">
        <v>120</v>
      </c>
      <c r="H5" s="83" t="s">
        <v>121</v>
      </c>
      <c r="I5" s="83" t="s">
        <v>122</v>
      </c>
      <c r="J5" s="83" t="s">
        <v>123</v>
      </c>
      <c r="K5" s="83" t="s">
        <v>124</v>
      </c>
      <c r="L5" s="83" t="s">
        <v>125</v>
      </c>
      <c r="M5" s="83" t="s">
        <v>126</v>
      </c>
      <c r="N5" s="83" t="s">
        <v>117</v>
      </c>
      <c r="O5" s="83" t="s">
        <v>119</v>
      </c>
      <c r="P5" s="83" t="s">
        <v>120</v>
      </c>
      <c r="Q5" s="83" t="s">
        <v>121</v>
      </c>
      <c r="R5" s="83" t="s">
        <v>122</v>
      </c>
      <c r="S5" s="83" t="s">
        <v>123</v>
      </c>
      <c r="T5" s="83" t="s">
        <v>124</v>
      </c>
      <c r="U5" s="83" t="s">
        <v>125</v>
      </c>
      <c r="V5" s="92" t="s">
        <v>126</v>
      </c>
      <c r="W5" s="106"/>
      <c r="X5" s="95" t="s">
        <v>140</v>
      </c>
      <c r="Y5" s="54" t="s">
        <v>128</v>
      </c>
      <c r="Z5" s="30" t="s">
        <v>13</v>
      </c>
      <c r="AA5" s="30" t="s">
        <v>14</v>
      </c>
      <c r="AB5" s="30" t="s">
        <v>129</v>
      </c>
      <c r="AC5" s="30" t="s">
        <v>130</v>
      </c>
      <c r="AD5" s="30" t="s">
        <v>131</v>
      </c>
      <c r="AE5" s="30" t="s">
        <v>132</v>
      </c>
      <c r="AF5" s="30" t="s">
        <v>133</v>
      </c>
      <c r="AG5" s="55" t="s">
        <v>20</v>
      </c>
      <c r="AH5" s="41" t="s">
        <v>128</v>
      </c>
      <c r="AI5" s="31" t="s">
        <v>13</v>
      </c>
      <c r="AJ5" s="31" t="s">
        <v>14</v>
      </c>
      <c r="AK5" s="31" t="s">
        <v>129</v>
      </c>
      <c r="AL5" s="31" t="s">
        <v>130</v>
      </c>
      <c r="AM5" s="31" t="s">
        <v>131</v>
      </c>
      <c r="AN5" s="31" t="s">
        <v>132</v>
      </c>
      <c r="AO5" s="31" t="s">
        <v>133</v>
      </c>
      <c r="AP5" s="36" t="s">
        <v>20</v>
      </c>
      <c r="AQ5" s="41" t="s">
        <v>128</v>
      </c>
      <c r="AR5" s="31" t="s">
        <v>13</v>
      </c>
      <c r="AS5" s="31" t="s">
        <v>14</v>
      </c>
      <c r="AT5" s="31" t="s">
        <v>129</v>
      </c>
      <c r="AU5" s="31" t="s">
        <v>130</v>
      </c>
      <c r="AV5" s="31" t="s">
        <v>131</v>
      </c>
      <c r="AW5" s="31" t="s">
        <v>132</v>
      </c>
      <c r="AX5" s="31" t="s">
        <v>133</v>
      </c>
      <c r="AY5" s="42" t="s">
        <v>20</v>
      </c>
      <c r="AZ5" s="41" t="s">
        <v>128</v>
      </c>
      <c r="BA5" s="31" t="s">
        <v>13</v>
      </c>
      <c r="BB5" s="31" t="s">
        <v>14</v>
      </c>
      <c r="BC5" s="31" t="s">
        <v>129</v>
      </c>
      <c r="BD5" s="31" t="s">
        <v>130</v>
      </c>
      <c r="BE5" s="31" t="s">
        <v>131</v>
      </c>
      <c r="BF5" s="31" t="s">
        <v>132</v>
      </c>
      <c r="BG5" s="31" t="s">
        <v>133</v>
      </c>
      <c r="BH5" s="42" t="s">
        <v>20</v>
      </c>
    </row>
    <row r="6" spans="1:60" ht="15.75" thickBot="1">
      <c r="A6" s="76" t="s">
        <v>38</v>
      </c>
      <c r="B6" s="74">
        <v>37</v>
      </c>
      <c r="C6" s="71" t="s">
        <v>60</v>
      </c>
      <c r="D6" s="68" t="s">
        <v>61</v>
      </c>
      <c r="E6" s="78">
        <v>0</v>
      </c>
      <c r="F6" s="78">
        <v>8</v>
      </c>
      <c r="G6" s="78">
        <v>36</v>
      </c>
      <c r="H6" s="78">
        <v>72</v>
      </c>
      <c r="I6" s="78">
        <v>71</v>
      </c>
      <c r="J6" s="78">
        <v>37</v>
      </c>
      <c r="K6" s="78">
        <v>21</v>
      </c>
      <c r="L6" s="78">
        <v>4</v>
      </c>
      <c r="M6" s="78">
        <v>1</v>
      </c>
      <c r="N6" s="78">
        <v>0</v>
      </c>
      <c r="O6" s="78">
        <v>0</v>
      </c>
      <c r="P6" s="78">
        <v>0</v>
      </c>
      <c r="Q6" s="78">
        <v>0</v>
      </c>
      <c r="R6" s="78">
        <v>0</v>
      </c>
      <c r="S6" s="78">
        <v>0</v>
      </c>
      <c r="T6" s="78">
        <v>0</v>
      </c>
      <c r="U6" s="78">
        <v>0</v>
      </c>
      <c r="V6" s="78">
        <v>0</v>
      </c>
      <c r="W6" s="107"/>
      <c r="X6" s="93" t="str">
        <f>D6</f>
        <v>Number of KVPs identified with mental health issues (at community level)</v>
      </c>
      <c r="Y6" s="85"/>
      <c r="Z6" s="32"/>
      <c r="AA6" s="32"/>
      <c r="AB6" s="32"/>
      <c r="AC6" s="32"/>
      <c r="AD6" s="32"/>
      <c r="AE6" s="32"/>
      <c r="AF6" s="32"/>
      <c r="AG6" s="37"/>
      <c r="AH6" s="43"/>
      <c r="AI6" s="32"/>
      <c r="AJ6" s="32"/>
      <c r="AK6" s="32"/>
      <c r="AL6" s="32"/>
      <c r="AM6" s="32"/>
      <c r="AN6" s="32"/>
      <c r="AO6" s="32"/>
      <c r="AP6" s="37"/>
      <c r="AQ6" s="43"/>
      <c r="AR6" s="32"/>
      <c r="AS6" s="32"/>
      <c r="AT6" s="32"/>
      <c r="AU6" s="32"/>
      <c r="AV6" s="32"/>
      <c r="AW6" s="32"/>
      <c r="AX6" s="32"/>
      <c r="AY6" s="44"/>
      <c r="AZ6" s="43"/>
      <c r="BA6" s="32"/>
      <c r="BB6" s="32"/>
      <c r="BC6" s="32"/>
      <c r="BD6" s="32"/>
      <c r="BE6" s="32"/>
      <c r="BF6" s="32"/>
      <c r="BG6" s="32"/>
      <c r="BH6" s="44"/>
    </row>
    <row r="7" spans="1:60">
      <c r="A7" s="76" t="s">
        <v>38</v>
      </c>
      <c r="B7" s="74">
        <v>38</v>
      </c>
      <c r="C7" s="68" t="s">
        <v>60</v>
      </c>
      <c r="D7" s="68" t="s">
        <v>81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78">
        <v>0</v>
      </c>
      <c r="O7" s="78">
        <v>0</v>
      </c>
      <c r="P7" s="78">
        <v>0</v>
      </c>
      <c r="Q7" s="78">
        <v>0</v>
      </c>
      <c r="R7" s="78">
        <v>0</v>
      </c>
      <c r="S7" s="78">
        <v>0</v>
      </c>
      <c r="T7" s="78">
        <v>0</v>
      </c>
      <c r="U7" s="78">
        <v>0</v>
      </c>
      <c r="V7" s="78">
        <v>0</v>
      </c>
      <c r="W7" s="78"/>
      <c r="X7" s="89" t="str">
        <f t="shared" ref="X7:X39" si="0">D7</f>
        <v>a. GAD-2</v>
      </c>
      <c r="Y7" s="84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8">
        <v>0</v>
      </c>
      <c r="AH7" s="58">
        <f>E7+F7</f>
        <v>0</v>
      </c>
      <c r="AI7" s="58">
        <f>G7</f>
        <v>0</v>
      </c>
      <c r="AJ7" s="58">
        <f t="shared" ref="AJ7:AO7" si="1">H7</f>
        <v>0</v>
      </c>
      <c r="AK7" s="58">
        <f t="shared" si="1"/>
        <v>0</v>
      </c>
      <c r="AL7" s="58">
        <f t="shared" si="1"/>
        <v>0</v>
      </c>
      <c r="AM7" s="58">
        <f t="shared" si="1"/>
        <v>0</v>
      </c>
      <c r="AN7" s="58">
        <f t="shared" si="1"/>
        <v>0</v>
      </c>
      <c r="AO7" s="58">
        <f t="shared" si="1"/>
        <v>0</v>
      </c>
      <c r="AP7" s="33">
        <f>SUM(AH7:AO7)</f>
        <v>0</v>
      </c>
      <c r="AQ7" s="58">
        <f>N7+O7</f>
        <v>0</v>
      </c>
      <c r="AR7" s="58">
        <f t="shared" ref="AR7:AS7" si="2">O7+P7</f>
        <v>0</v>
      </c>
      <c r="AS7" s="58">
        <f t="shared" si="2"/>
        <v>0</v>
      </c>
      <c r="AT7" s="58">
        <f t="shared" ref="AT7" si="3">Q7+R7</f>
        <v>0</v>
      </c>
      <c r="AU7" s="58">
        <f t="shared" ref="AU7" si="4">R7+S7</f>
        <v>0</v>
      </c>
      <c r="AV7" s="58">
        <f t="shared" ref="AV7" si="5">S7+T7</f>
        <v>0</v>
      </c>
      <c r="AW7" s="58">
        <f t="shared" ref="AW7" si="6">T7+U7</f>
        <v>0</v>
      </c>
      <c r="AX7" s="58">
        <f t="shared" ref="AX7" si="7">U7+V7</f>
        <v>0</v>
      </c>
      <c r="AY7" s="33">
        <f t="shared" ref="AY7:AY9" si="8">SUM(AQ7:AX7)</f>
        <v>0</v>
      </c>
      <c r="AZ7" s="84">
        <f>Y7+AH7+AQ7</f>
        <v>0</v>
      </c>
      <c r="BA7" s="33">
        <f t="shared" ref="BA7:BH7" si="9">Z7+AI7+AR7</f>
        <v>0</v>
      </c>
      <c r="BB7" s="33">
        <f t="shared" si="9"/>
        <v>0</v>
      </c>
      <c r="BC7" s="33">
        <f t="shared" si="9"/>
        <v>0</v>
      </c>
      <c r="BD7" s="33">
        <f t="shared" si="9"/>
        <v>0</v>
      </c>
      <c r="BE7" s="33">
        <f t="shared" si="9"/>
        <v>0</v>
      </c>
      <c r="BF7" s="33">
        <f t="shared" si="9"/>
        <v>0</v>
      </c>
      <c r="BG7" s="33">
        <f t="shared" si="9"/>
        <v>0</v>
      </c>
      <c r="BH7" s="46">
        <f t="shared" si="9"/>
        <v>0</v>
      </c>
    </row>
    <row r="8" spans="1:60" ht="15.75" thickBot="1">
      <c r="A8" s="75" t="s">
        <v>38</v>
      </c>
      <c r="B8" s="73">
        <v>39</v>
      </c>
      <c r="C8" s="68" t="s">
        <v>60</v>
      </c>
      <c r="D8" s="71" t="s">
        <v>82</v>
      </c>
      <c r="E8" s="80">
        <v>0</v>
      </c>
      <c r="F8" s="80">
        <v>8</v>
      </c>
      <c r="G8" s="80">
        <v>36</v>
      </c>
      <c r="H8" s="80">
        <v>72</v>
      </c>
      <c r="I8" s="80">
        <v>71</v>
      </c>
      <c r="J8" s="80">
        <v>37</v>
      </c>
      <c r="K8" s="80">
        <v>21</v>
      </c>
      <c r="L8" s="80">
        <v>4</v>
      </c>
      <c r="M8" s="80">
        <v>1</v>
      </c>
      <c r="N8" s="80">
        <v>0</v>
      </c>
      <c r="O8" s="80">
        <v>0</v>
      </c>
      <c r="P8" s="80">
        <v>0</v>
      </c>
      <c r="Q8" s="80">
        <v>0</v>
      </c>
      <c r="R8" s="80">
        <v>0</v>
      </c>
      <c r="S8" s="80">
        <v>0</v>
      </c>
      <c r="T8" s="80">
        <v>0</v>
      </c>
      <c r="U8" s="80">
        <v>0</v>
      </c>
      <c r="V8" s="80">
        <v>0</v>
      </c>
      <c r="W8" s="108"/>
      <c r="X8" s="89" t="str">
        <f t="shared" si="0"/>
        <v>b. PHQ-2</v>
      </c>
      <c r="Y8" s="84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8">
        <v>0</v>
      </c>
      <c r="AH8" s="58">
        <f t="shared" ref="AH8:AH9" si="10">E8+F8</f>
        <v>8</v>
      </c>
      <c r="AI8" s="58">
        <f t="shared" ref="AI8:AI9" si="11">G8</f>
        <v>36</v>
      </c>
      <c r="AJ8" s="58">
        <f t="shared" ref="AJ8:AJ9" si="12">H8</f>
        <v>72</v>
      </c>
      <c r="AK8" s="58">
        <f t="shared" ref="AK8:AK9" si="13">I8</f>
        <v>71</v>
      </c>
      <c r="AL8" s="58">
        <f t="shared" ref="AL8:AL9" si="14">J8</f>
        <v>37</v>
      </c>
      <c r="AM8" s="58">
        <f t="shared" ref="AM8:AM9" si="15">K8</f>
        <v>21</v>
      </c>
      <c r="AN8" s="58">
        <f t="shared" ref="AN8:AN9" si="16">L8</f>
        <v>4</v>
      </c>
      <c r="AO8" s="58">
        <f t="shared" ref="AO8:AO9" si="17">M8</f>
        <v>1</v>
      </c>
      <c r="AP8" s="33">
        <f t="shared" ref="AP8:AP9" si="18">SUM(AH8:AO8)</f>
        <v>250</v>
      </c>
      <c r="AQ8" s="58">
        <f t="shared" ref="AQ8:AQ9" si="19">N8+O8</f>
        <v>0</v>
      </c>
      <c r="AR8" s="58">
        <f t="shared" ref="AR8:AR9" si="20">O8+P8</f>
        <v>0</v>
      </c>
      <c r="AS8" s="58">
        <f t="shared" ref="AS8:AS9" si="21">P8+Q8</f>
        <v>0</v>
      </c>
      <c r="AT8" s="58">
        <f t="shared" ref="AT8:AT9" si="22">Q8+R8</f>
        <v>0</v>
      </c>
      <c r="AU8" s="58">
        <f t="shared" ref="AU8:AU9" si="23">R8+S8</f>
        <v>0</v>
      </c>
      <c r="AV8" s="58">
        <f t="shared" ref="AV8:AV9" si="24">S8+T8</f>
        <v>0</v>
      </c>
      <c r="AW8" s="58">
        <f t="shared" ref="AW8:AW9" si="25">T8+U8</f>
        <v>0</v>
      </c>
      <c r="AX8" s="58">
        <f t="shared" ref="AX8:AX9" si="26">U8+V8</f>
        <v>0</v>
      </c>
      <c r="AY8" s="33">
        <f t="shared" ref="AY8:AY9" si="27">SUM(AQ8:AX8)</f>
        <v>0</v>
      </c>
      <c r="AZ8" s="84">
        <f t="shared" ref="AZ8:AZ9" si="28">Y8+AH8+AQ8</f>
        <v>8</v>
      </c>
      <c r="BA8" s="33">
        <f t="shared" ref="BA8:BA9" si="29">Z8+AI8+AR8</f>
        <v>36</v>
      </c>
      <c r="BB8" s="33">
        <f t="shared" ref="BB8:BB9" si="30">AA8+AJ8+AS8</f>
        <v>72</v>
      </c>
      <c r="BC8" s="33">
        <f t="shared" ref="BC8:BC9" si="31">AB8+AK8+AT8</f>
        <v>71</v>
      </c>
      <c r="BD8" s="33">
        <f t="shared" ref="BD8:BD9" si="32">AC8+AL8+AU8</f>
        <v>37</v>
      </c>
      <c r="BE8" s="33">
        <f t="shared" ref="BE8:BE9" si="33">AD8+AM8+AV8</f>
        <v>21</v>
      </c>
      <c r="BF8" s="33">
        <f t="shared" ref="BF8:BF9" si="34">AE8+AN8+AW8</f>
        <v>4</v>
      </c>
      <c r="BG8" s="33">
        <f t="shared" ref="BG8:BG9" si="35">AF8+AO8+AX8</f>
        <v>1</v>
      </c>
      <c r="BH8" s="46">
        <f t="shared" ref="BH8:BH9" si="36">AG8+AP8+AY8</f>
        <v>250</v>
      </c>
    </row>
    <row r="9" spans="1:60" ht="15.75" thickBot="1">
      <c r="A9" s="75" t="s">
        <v>38</v>
      </c>
      <c r="B9" s="73">
        <v>40</v>
      </c>
      <c r="C9" s="68" t="s">
        <v>60</v>
      </c>
      <c r="D9" s="71" t="s">
        <v>83</v>
      </c>
      <c r="E9" s="80">
        <v>0</v>
      </c>
      <c r="F9" s="80">
        <v>2</v>
      </c>
      <c r="G9" s="80">
        <v>2</v>
      </c>
      <c r="H9" s="80">
        <v>10</v>
      </c>
      <c r="I9" s="80">
        <v>4</v>
      </c>
      <c r="J9" s="80">
        <v>0</v>
      </c>
      <c r="K9" s="80">
        <v>1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108"/>
      <c r="X9" s="89" t="str">
        <f t="shared" si="0"/>
        <v>Number of KVPs Referred for mental health services from community</v>
      </c>
      <c r="Y9" s="84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8">
        <v>0</v>
      </c>
      <c r="AH9" s="58">
        <f t="shared" si="10"/>
        <v>2</v>
      </c>
      <c r="AI9" s="58">
        <f t="shared" si="11"/>
        <v>2</v>
      </c>
      <c r="AJ9" s="58">
        <f t="shared" si="12"/>
        <v>10</v>
      </c>
      <c r="AK9" s="58">
        <f t="shared" si="13"/>
        <v>4</v>
      </c>
      <c r="AL9" s="58">
        <f t="shared" si="14"/>
        <v>0</v>
      </c>
      <c r="AM9" s="58">
        <f t="shared" si="15"/>
        <v>1</v>
      </c>
      <c r="AN9" s="58">
        <f t="shared" si="16"/>
        <v>0</v>
      </c>
      <c r="AO9" s="58">
        <f t="shared" si="17"/>
        <v>0</v>
      </c>
      <c r="AP9" s="33">
        <f t="shared" si="18"/>
        <v>19</v>
      </c>
      <c r="AQ9" s="58">
        <f t="shared" si="19"/>
        <v>0</v>
      </c>
      <c r="AR9" s="58">
        <f t="shared" si="20"/>
        <v>0</v>
      </c>
      <c r="AS9" s="58">
        <f t="shared" si="21"/>
        <v>0</v>
      </c>
      <c r="AT9" s="58">
        <f t="shared" si="22"/>
        <v>0</v>
      </c>
      <c r="AU9" s="58">
        <f t="shared" si="23"/>
        <v>0</v>
      </c>
      <c r="AV9" s="58">
        <f t="shared" si="24"/>
        <v>0</v>
      </c>
      <c r="AW9" s="58">
        <f t="shared" si="25"/>
        <v>0</v>
      </c>
      <c r="AX9" s="58">
        <f t="shared" si="26"/>
        <v>0</v>
      </c>
      <c r="AY9" s="33">
        <f t="shared" si="27"/>
        <v>0</v>
      </c>
      <c r="AZ9" s="84">
        <f t="shared" si="28"/>
        <v>2</v>
      </c>
      <c r="BA9" s="33">
        <f t="shared" si="29"/>
        <v>2</v>
      </c>
      <c r="BB9" s="33">
        <f t="shared" si="30"/>
        <v>10</v>
      </c>
      <c r="BC9" s="33">
        <f t="shared" si="31"/>
        <v>4</v>
      </c>
      <c r="BD9" s="33">
        <f t="shared" si="32"/>
        <v>0</v>
      </c>
      <c r="BE9" s="33">
        <f t="shared" si="33"/>
        <v>1</v>
      </c>
      <c r="BF9" s="33">
        <f t="shared" si="34"/>
        <v>0</v>
      </c>
      <c r="BG9" s="33">
        <f t="shared" si="35"/>
        <v>0</v>
      </c>
      <c r="BH9" s="46">
        <f t="shared" si="36"/>
        <v>19</v>
      </c>
    </row>
    <row r="10" spans="1:60" ht="15.75" thickBot="1">
      <c r="A10" s="76" t="s">
        <v>38</v>
      </c>
      <c r="B10" s="74">
        <v>41</v>
      </c>
      <c r="C10" s="71" t="s">
        <v>39</v>
      </c>
      <c r="D10" s="68" t="s">
        <v>40</v>
      </c>
      <c r="E10" s="78">
        <v>6</v>
      </c>
      <c r="F10" s="78">
        <v>111</v>
      </c>
      <c r="G10" s="78">
        <v>855</v>
      </c>
      <c r="H10" s="78">
        <v>1104</v>
      </c>
      <c r="I10" s="78">
        <v>932</v>
      </c>
      <c r="J10" s="78">
        <v>647</v>
      </c>
      <c r="K10" s="78">
        <v>272</v>
      </c>
      <c r="L10" s="78">
        <v>98</v>
      </c>
      <c r="M10" s="78">
        <v>18</v>
      </c>
      <c r="N10" s="78">
        <v>0</v>
      </c>
      <c r="O10" s="78">
        <v>0</v>
      </c>
      <c r="P10" s="78">
        <v>0</v>
      </c>
      <c r="Q10" s="78">
        <v>0</v>
      </c>
      <c r="R10" s="78">
        <v>0</v>
      </c>
      <c r="S10" s="78">
        <v>0</v>
      </c>
      <c r="T10" s="78">
        <v>0</v>
      </c>
      <c r="U10" s="78">
        <v>0</v>
      </c>
      <c r="V10" s="78">
        <v>96</v>
      </c>
      <c r="W10" s="78"/>
      <c r="X10" s="89" t="str">
        <f t="shared" si="0"/>
        <v>Number of KVPs screened for mental health disorders (at facility level)</v>
      </c>
      <c r="Y10" s="86"/>
      <c r="Z10" s="34"/>
      <c r="AA10" s="34"/>
      <c r="AB10" s="34"/>
      <c r="AC10" s="34"/>
      <c r="AD10" s="34"/>
      <c r="AE10" s="34"/>
      <c r="AF10" s="34"/>
      <c r="AG10" s="39"/>
      <c r="AH10" s="47"/>
      <c r="AI10" s="34"/>
      <c r="AJ10" s="34"/>
      <c r="AK10" s="34"/>
      <c r="AL10" s="34"/>
      <c r="AM10" s="34"/>
      <c r="AN10" s="34"/>
      <c r="AO10" s="34"/>
      <c r="AP10" s="39"/>
      <c r="AQ10" s="47"/>
      <c r="AR10" s="34"/>
      <c r="AS10" s="34"/>
      <c r="AT10" s="34"/>
      <c r="AU10" s="34"/>
      <c r="AV10" s="34"/>
      <c r="AW10" s="34"/>
      <c r="AX10" s="34"/>
      <c r="AY10" s="48"/>
      <c r="AZ10" s="47"/>
      <c r="BA10" s="34"/>
      <c r="BB10" s="34"/>
      <c r="BC10" s="34"/>
      <c r="BD10" s="34"/>
      <c r="BE10" s="34"/>
      <c r="BF10" s="34"/>
      <c r="BG10" s="34"/>
      <c r="BH10" s="48"/>
    </row>
    <row r="11" spans="1:60">
      <c r="A11" s="76" t="s">
        <v>38</v>
      </c>
      <c r="B11" s="74">
        <v>42</v>
      </c>
      <c r="C11" s="68" t="s">
        <v>39</v>
      </c>
      <c r="D11" s="68" t="s">
        <v>71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0</v>
      </c>
      <c r="K11" s="78">
        <v>0</v>
      </c>
      <c r="L11" s="78">
        <v>0</v>
      </c>
      <c r="M11" s="78">
        <v>0</v>
      </c>
      <c r="N11" s="78">
        <v>0</v>
      </c>
      <c r="O11" s="78">
        <v>0</v>
      </c>
      <c r="P11" s="78">
        <v>0</v>
      </c>
      <c r="Q11" s="78">
        <v>0</v>
      </c>
      <c r="R11" s="78">
        <v>0</v>
      </c>
      <c r="S11" s="78">
        <v>0</v>
      </c>
      <c r="T11" s="78">
        <v>0</v>
      </c>
      <c r="U11" s="78">
        <v>0</v>
      </c>
      <c r="V11" s="78">
        <v>0</v>
      </c>
      <c r="W11" s="78"/>
      <c r="X11" s="89" t="str">
        <f t="shared" si="0"/>
        <v>a. GAD-7</v>
      </c>
      <c r="Y11" s="84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38">
        <v>0</v>
      </c>
      <c r="AH11" s="57">
        <f>E11+F11</f>
        <v>0</v>
      </c>
      <c r="AI11" s="58">
        <f>G11</f>
        <v>0</v>
      </c>
      <c r="AJ11" s="58">
        <f t="shared" ref="AJ11:AO11" si="37">H11</f>
        <v>0</v>
      </c>
      <c r="AK11" s="58">
        <f t="shared" si="37"/>
        <v>0</v>
      </c>
      <c r="AL11" s="58">
        <f t="shared" si="37"/>
        <v>0</v>
      </c>
      <c r="AM11" s="58">
        <f t="shared" si="37"/>
        <v>0</v>
      </c>
      <c r="AN11" s="58">
        <f t="shared" si="37"/>
        <v>0</v>
      </c>
      <c r="AO11" s="58">
        <f t="shared" si="37"/>
        <v>0</v>
      </c>
      <c r="AP11" s="114">
        <f>SUM(AH11:AO11)</f>
        <v>0</v>
      </c>
      <c r="AQ11" s="57">
        <f>N11+O11</f>
        <v>0</v>
      </c>
      <c r="AR11" s="58">
        <f>P11</f>
        <v>0</v>
      </c>
      <c r="AS11" s="58">
        <f t="shared" ref="AS11:AX11" si="38">Q11</f>
        <v>0</v>
      </c>
      <c r="AT11" s="58">
        <f t="shared" si="38"/>
        <v>0</v>
      </c>
      <c r="AU11" s="58">
        <f t="shared" si="38"/>
        <v>0</v>
      </c>
      <c r="AV11" s="58">
        <f t="shared" si="38"/>
        <v>0</v>
      </c>
      <c r="AW11" s="58">
        <f t="shared" si="38"/>
        <v>0</v>
      </c>
      <c r="AX11" s="58">
        <f t="shared" si="38"/>
        <v>0</v>
      </c>
      <c r="AY11" s="46">
        <f t="shared" ref="AY11:AY13" si="39">SUM(AQ11:AX11)</f>
        <v>0</v>
      </c>
      <c r="AZ11" s="45">
        <f t="shared" ref="AZ11:AZ13" si="40">Y11+AH11+AQ11</f>
        <v>0</v>
      </c>
      <c r="BA11" s="33">
        <f t="shared" ref="BA11:BA13" si="41">Z11+AI11+AR11</f>
        <v>0</v>
      </c>
      <c r="BB11" s="33">
        <f t="shared" ref="BB11:BB13" si="42">AA11+AJ11+AS11</f>
        <v>0</v>
      </c>
      <c r="BC11" s="33">
        <f t="shared" ref="BC11:BC13" si="43">AB11+AK11+AT11</f>
        <v>0</v>
      </c>
      <c r="BD11" s="33">
        <f t="shared" ref="BD11:BD13" si="44">AC11+AL11+AU11</f>
        <v>0</v>
      </c>
      <c r="BE11" s="33">
        <f t="shared" ref="BE11:BE13" si="45">AD11+AM11+AV11</f>
        <v>0</v>
      </c>
      <c r="BF11" s="33">
        <f t="shared" ref="BF11:BF13" si="46">AE11+AN11+AW11</f>
        <v>0</v>
      </c>
      <c r="BG11" s="33">
        <f t="shared" ref="BG11:BG13" si="47">AF11+AO11+AX11</f>
        <v>0</v>
      </c>
      <c r="BH11" s="46">
        <f t="shared" ref="BH11:BH13" si="48">AG11+AP11+AY11</f>
        <v>0</v>
      </c>
    </row>
    <row r="12" spans="1:60">
      <c r="A12" s="76" t="s">
        <v>38</v>
      </c>
      <c r="B12" s="74">
        <v>43</v>
      </c>
      <c r="C12" s="68" t="s">
        <v>39</v>
      </c>
      <c r="D12" s="68" t="s">
        <v>41</v>
      </c>
      <c r="E12" s="78">
        <v>6</v>
      </c>
      <c r="F12" s="78">
        <v>111</v>
      </c>
      <c r="G12" s="78">
        <v>855</v>
      </c>
      <c r="H12" s="78">
        <v>1104</v>
      </c>
      <c r="I12" s="78">
        <v>932</v>
      </c>
      <c r="J12" s="78">
        <v>647</v>
      </c>
      <c r="K12" s="78">
        <v>272</v>
      </c>
      <c r="L12" s="78">
        <v>98</v>
      </c>
      <c r="M12" s="78">
        <v>18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78">
        <v>0</v>
      </c>
      <c r="U12" s="78">
        <v>0</v>
      </c>
      <c r="V12" s="78">
        <v>96</v>
      </c>
      <c r="W12" s="78"/>
      <c r="X12" s="89" t="str">
        <f t="shared" si="0"/>
        <v>b. PHQ-9</v>
      </c>
      <c r="Y12" s="84">
        <v>0</v>
      </c>
      <c r="Z12" s="33">
        <v>0</v>
      </c>
      <c r="AA12" s="33">
        <v>0</v>
      </c>
      <c r="AB12" s="33">
        <v>0</v>
      </c>
      <c r="AC12" s="33">
        <v>0</v>
      </c>
      <c r="AD12" s="33">
        <v>0</v>
      </c>
      <c r="AE12" s="33">
        <v>0</v>
      </c>
      <c r="AF12" s="33">
        <v>0</v>
      </c>
      <c r="AG12" s="38">
        <v>0</v>
      </c>
      <c r="AH12" s="57">
        <f t="shared" ref="AH12:AH13" si="49">E12+F12</f>
        <v>117</v>
      </c>
      <c r="AI12" s="58">
        <f t="shared" ref="AI12:AI13" si="50">G12</f>
        <v>855</v>
      </c>
      <c r="AJ12" s="58">
        <f t="shared" ref="AJ12:AJ13" si="51">H12</f>
        <v>1104</v>
      </c>
      <c r="AK12" s="58">
        <f t="shared" ref="AK12:AK13" si="52">I12</f>
        <v>932</v>
      </c>
      <c r="AL12" s="58">
        <f t="shared" ref="AL12:AL13" si="53">J12</f>
        <v>647</v>
      </c>
      <c r="AM12" s="58">
        <f t="shared" ref="AM12:AM13" si="54">K12</f>
        <v>272</v>
      </c>
      <c r="AN12" s="58">
        <f t="shared" ref="AN12:AN13" si="55">L12</f>
        <v>98</v>
      </c>
      <c r="AO12" s="58">
        <f t="shared" ref="AO12:AO13" si="56">M12</f>
        <v>18</v>
      </c>
      <c r="AP12" s="114">
        <f t="shared" ref="AP12:AP13" si="57">SUM(AH12:AO12)</f>
        <v>4043</v>
      </c>
      <c r="AQ12" s="57">
        <f t="shared" ref="AQ12:AQ13" si="58">N12+O12</f>
        <v>0</v>
      </c>
      <c r="AR12" s="58">
        <f t="shared" ref="AR12:AR13" si="59">P12</f>
        <v>0</v>
      </c>
      <c r="AS12" s="58">
        <f t="shared" ref="AS12:AS13" si="60">Q12</f>
        <v>0</v>
      </c>
      <c r="AT12" s="58">
        <f t="shared" ref="AT12:AT13" si="61">R12</f>
        <v>0</v>
      </c>
      <c r="AU12" s="58">
        <f t="shared" ref="AU12:AU13" si="62">S12</f>
        <v>0</v>
      </c>
      <c r="AV12" s="58">
        <f t="shared" ref="AV12:AV13" si="63">T12</f>
        <v>0</v>
      </c>
      <c r="AW12" s="58">
        <f t="shared" ref="AW12:AW13" si="64">U12</f>
        <v>0</v>
      </c>
      <c r="AX12" s="58">
        <f t="shared" ref="AX12:AX13" si="65">V12</f>
        <v>96</v>
      </c>
      <c r="AY12" s="46">
        <f t="shared" ref="AY12:AY13" si="66">SUM(AQ12:AX12)</f>
        <v>96</v>
      </c>
      <c r="AZ12" s="45">
        <f t="shared" si="40"/>
        <v>117</v>
      </c>
      <c r="BA12" s="33">
        <f t="shared" si="41"/>
        <v>855</v>
      </c>
      <c r="BB12" s="33">
        <f t="shared" si="42"/>
        <v>1104</v>
      </c>
      <c r="BC12" s="33">
        <f t="shared" si="43"/>
        <v>932</v>
      </c>
      <c r="BD12" s="33">
        <f t="shared" si="44"/>
        <v>647</v>
      </c>
      <c r="BE12" s="33">
        <f t="shared" si="45"/>
        <v>272</v>
      </c>
      <c r="BF12" s="33">
        <f t="shared" si="46"/>
        <v>98</v>
      </c>
      <c r="BG12" s="33">
        <f t="shared" si="47"/>
        <v>114</v>
      </c>
      <c r="BH12" s="46">
        <f t="shared" si="48"/>
        <v>4139</v>
      </c>
    </row>
    <row r="13" spans="1:60" ht="15.75" thickBot="1">
      <c r="A13" s="75" t="s">
        <v>38</v>
      </c>
      <c r="B13" s="73">
        <v>44</v>
      </c>
      <c r="C13" s="68" t="s">
        <v>39</v>
      </c>
      <c r="D13" s="71" t="s">
        <v>84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108"/>
      <c r="X13" s="89" t="str">
        <f t="shared" si="0"/>
        <v>c. Conversion therapy</v>
      </c>
      <c r="Y13" s="84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8">
        <v>0</v>
      </c>
      <c r="AH13" s="57">
        <f t="shared" si="49"/>
        <v>0</v>
      </c>
      <c r="AI13" s="58">
        <f t="shared" si="50"/>
        <v>0</v>
      </c>
      <c r="AJ13" s="58">
        <f t="shared" si="51"/>
        <v>0</v>
      </c>
      <c r="AK13" s="58">
        <f t="shared" si="52"/>
        <v>0</v>
      </c>
      <c r="AL13" s="58">
        <f t="shared" si="53"/>
        <v>0</v>
      </c>
      <c r="AM13" s="58">
        <f t="shared" si="54"/>
        <v>0</v>
      </c>
      <c r="AN13" s="58">
        <f t="shared" si="55"/>
        <v>0</v>
      </c>
      <c r="AO13" s="58">
        <f t="shared" si="56"/>
        <v>0</v>
      </c>
      <c r="AP13" s="114">
        <f t="shared" si="57"/>
        <v>0</v>
      </c>
      <c r="AQ13" s="57">
        <f t="shared" si="58"/>
        <v>0</v>
      </c>
      <c r="AR13" s="58">
        <f t="shared" si="59"/>
        <v>0</v>
      </c>
      <c r="AS13" s="58">
        <f t="shared" si="60"/>
        <v>0</v>
      </c>
      <c r="AT13" s="58">
        <f t="shared" si="61"/>
        <v>0</v>
      </c>
      <c r="AU13" s="58">
        <f t="shared" si="62"/>
        <v>0</v>
      </c>
      <c r="AV13" s="58">
        <f t="shared" si="63"/>
        <v>0</v>
      </c>
      <c r="AW13" s="58">
        <f t="shared" si="64"/>
        <v>0</v>
      </c>
      <c r="AX13" s="58">
        <f t="shared" si="65"/>
        <v>0</v>
      </c>
      <c r="AY13" s="46">
        <f t="shared" si="66"/>
        <v>0</v>
      </c>
      <c r="AZ13" s="45">
        <f t="shared" si="40"/>
        <v>0</v>
      </c>
      <c r="BA13" s="33">
        <f t="shared" si="41"/>
        <v>0</v>
      </c>
      <c r="BB13" s="33">
        <f t="shared" si="42"/>
        <v>0</v>
      </c>
      <c r="BC13" s="33">
        <f t="shared" si="43"/>
        <v>0</v>
      </c>
      <c r="BD13" s="33">
        <f t="shared" si="44"/>
        <v>0</v>
      </c>
      <c r="BE13" s="33">
        <f t="shared" si="45"/>
        <v>0</v>
      </c>
      <c r="BF13" s="33">
        <f t="shared" si="46"/>
        <v>0</v>
      </c>
      <c r="BG13" s="33">
        <f t="shared" si="47"/>
        <v>0</v>
      </c>
      <c r="BH13" s="46">
        <f t="shared" si="48"/>
        <v>0</v>
      </c>
    </row>
    <row r="14" spans="1:60">
      <c r="A14" s="76" t="s">
        <v>38</v>
      </c>
      <c r="B14" s="74">
        <v>45</v>
      </c>
      <c r="C14" s="68" t="s">
        <v>39</v>
      </c>
      <c r="D14" s="90" t="s">
        <v>55</v>
      </c>
      <c r="E14" s="78">
        <v>0</v>
      </c>
      <c r="F14" s="78">
        <v>5</v>
      </c>
      <c r="G14" s="78">
        <v>18</v>
      </c>
      <c r="H14" s="78">
        <v>28</v>
      </c>
      <c r="I14" s="78">
        <v>12</v>
      </c>
      <c r="J14" s="78">
        <v>3</v>
      </c>
      <c r="K14" s="78">
        <v>2</v>
      </c>
      <c r="L14" s="78">
        <v>5</v>
      </c>
      <c r="M14" s="78">
        <v>1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/>
      <c r="X14" s="89" t="str">
        <f t="shared" si="0"/>
        <v>Number of KVPs diagnosed with mental health issues</v>
      </c>
      <c r="Y14" s="86"/>
      <c r="Z14" s="34"/>
      <c r="AA14" s="34"/>
      <c r="AB14" s="34"/>
      <c r="AC14" s="34"/>
      <c r="AD14" s="34"/>
      <c r="AE14" s="34"/>
      <c r="AF14" s="34"/>
      <c r="AG14" s="39"/>
      <c r="AH14" s="47"/>
      <c r="AI14" s="34"/>
      <c r="AJ14" s="34"/>
      <c r="AK14" s="34"/>
      <c r="AL14" s="34"/>
      <c r="AM14" s="34"/>
      <c r="AN14" s="34"/>
      <c r="AO14" s="34"/>
      <c r="AP14" s="39"/>
      <c r="AQ14" s="47"/>
      <c r="AR14" s="34"/>
      <c r="AS14" s="34"/>
      <c r="AT14" s="34"/>
      <c r="AU14" s="34"/>
      <c r="AV14" s="34"/>
      <c r="AW14" s="34"/>
      <c r="AX14" s="34"/>
      <c r="AY14" s="48"/>
      <c r="AZ14" s="47"/>
      <c r="BA14" s="34"/>
      <c r="BB14" s="34"/>
      <c r="BC14" s="34"/>
      <c r="BD14" s="34"/>
      <c r="BE14" s="34"/>
      <c r="BF14" s="34"/>
      <c r="BG14" s="34"/>
      <c r="BH14" s="48"/>
    </row>
    <row r="15" spans="1:60">
      <c r="A15" s="76" t="s">
        <v>38</v>
      </c>
      <c r="B15" s="74">
        <v>46</v>
      </c>
      <c r="C15" s="68" t="s">
        <v>39</v>
      </c>
      <c r="D15" s="68" t="s">
        <v>44</v>
      </c>
      <c r="E15" s="78">
        <v>6</v>
      </c>
      <c r="F15" s="78">
        <v>106</v>
      </c>
      <c r="G15" s="78">
        <v>837</v>
      </c>
      <c r="H15" s="78">
        <v>1076</v>
      </c>
      <c r="I15" s="78">
        <v>920</v>
      </c>
      <c r="J15" s="78">
        <v>644</v>
      </c>
      <c r="K15" s="78">
        <v>270</v>
      </c>
      <c r="L15" s="78">
        <v>93</v>
      </c>
      <c r="M15" s="78">
        <v>17</v>
      </c>
      <c r="N15" s="78">
        <v>0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96</v>
      </c>
      <c r="W15" s="78"/>
      <c r="X15" s="89" t="str">
        <f t="shared" si="0"/>
        <v>PHQ9 - None</v>
      </c>
      <c r="Y15" s="84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8">
        <v>0</v>
      </c>
      <c r="AH15" s="58">
        <f>E15+F15</f>
        <v>112</v>
      </c>
      <c r="AI15" s="58">
        <f>G15</f>
        <v>837</v>
      </c>
      <c r="AJ15" s="58">
        <f t="shared" ref="AJ15:AO15" si="67">H15</f>
        <v>1076</v>
      </c>
      <c r="AK15" s="58">
        <f t="shared" si="67"/>
        <v>920</v>
      </c>
      <c r="AL15" s="58">
        <f t="shared" si="67"/>
        <v>644</v>
      </c>
      <c r="AM15" s="58">
        <f t="shared" si="67"/>
        <v>270</v>
      </c>
      <c r="AN15" s="58">
        <f t="shared" si="67"/>
        <v>93</v>
      </c>
      <c r="AO15" s="58">
        <f t="shared" si="67"/>
        <v>17</v>
      </c>
      <c r="AP15" s="38">
        <f t="shared" ref="AP15:AP27" si="68">SUM(AH15:AO15)</f>
        <v>3969</v>
      </c>
      <c r="AQ15" s="57">
        <f>N15+O15</f>
        <v>0</v>
      </c>
      <c r="AR15" s="58">
        <f>P15</f>
        <v>0</v>
      </c>
      <c r="AS15" s="58">
        <f t="shared" ref="AS15:AX15" si="69">Q15</f>
        <v>0</v>
      </c>
      <c r="AT15" s="58">
        <f t="shared" si="69"/>
        <v>0</v>
      </c>
      <c r="AU15" s="58">
        <f t="shared" si="69"/>
        <v>0</v>
      </c>
      <c r="AV15" s="58">
        <f t="shared" si="69"/>
        <v>0</v>
      </c>
      <c r="AW15" s="58">
        <f t="shared" si="69"/>
        <v>0</v>
      </c>
      <c r="AX15" s="58">
        <f t="shared" si="69"/>
        <v>96</v>
      </c>
      <c r="AY15" s="46">
        <f t="shared" ref="AY15:AY27" si="70">SUM(AQ15:AX15)</f>
        <v>96</v>
      </c>
      <c r="AZ15" s="45">
        <f t="shared" ref="AZ15:AZ27" si="71">Y15+AH15+AQ15</f>
        <v>112</v>
      </c>
      <c r="BA15" s="33">
        <f t="shared" ref="BA15:BA27" si="72">Z15+AI15+AR15</f>
        <v>837</v>
      </c>
      <c r="BB15" s="33">
        <f t="shared" ref="BB15:BB27" si="73">AA15+AJ15+AS15</f>
        <v>1076</v>
      </c>
      <c r="BC15" s="33">
        <f t="shared" ref="BC15:BC27" si="74">AB15+AK15+AT15</f>
        <v>920</v>
      </c>
      <c r="BD15" s="33">
        <f t="shared" ref="BD15:BD27" si="75">AC15+AL15+AU15</f>
        <v>644</v>
      </c>
      <c r="BE15" s="33">
        <f t="shared" ref="BE15:BE27" si="76">AD15+AM15+AV15</f>
        <v>270</v>
      </c>
      <c r="BF15" s="33">
        <f t="shared" ref="BF15:BF27" si="77">AE15+AN15+AW15</f>
        <v>93</v>
      </c>
      <c r="BG15" s="33">
        <f t="shared" ref="BG15:BG27" si="78">AF15+AO15+AX15</f>
        <v>113</v>
      </c>
      <c r="BH15" s="46">
        <f t="shared" ref="BH15:BH27" si="79">AG15+AP15+AY15</f>
        <v>4065</v>
      </c>
    </row>
    <row r="16" spans="1:60">
      <c r="A16" s="76" t="s">
        <v>38</v>
      </c>
      <c r="B16" s="74">
        <v>47</v>
      </c>
      <c r="C16" s="68" t="s">
        <v>39</v>
      </c>
      <c r="D16" s="68" t="s">
        <v>56</v>
      </c>
      <c r="E16" s="78">
        <v>0</v>
      </c>
      <c r="F16" s="78">
        <v>5</v>
      </c>
      <c r="G16" s="78">
        <v>18</v>
      </c>
      <c r="H16" s="78">
        <v>28</v>
      </c>
      <c r="I16" s="78">
        <v>12</v>
      </c>
      <c r="J16" s="78">
        <v>3</v>
      </c>
      <c r="K16" s="78">
        <v>2</v>
      </c>
      <c r="L16" s="78">
        <v>4</v>
      </c>
      <c r="M16" s="78">
        <v>1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/>
      <c r="X16" s="89" t="str">
        <f t="shared" si="0"/>
        <v>PHQ9 - Mild</v>
      </c>
      <c r="Y16" s="84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8">
        <v>0</v>
      </c>
      <c r="AH16" s="58">
        <f t="shared" ref="AH16:AH27" si="80">E16+F16</f>
        <v>5</v>
      </c>
      <c r="AI16" s="58">
        <f t="shared" ref="AI16:AI26" si="81">G16</f>
        <v>18</v>
      </c>
      <c r="AJ16" s="58">
        <f t="shared" ref="AJ16:AJ26" si="82">H16</f>
        <v>28</v>
      </c>
      <c r="AK16" s="58">
        <f t="shared" ref="AK16:AK26" si="83">I16</f>
        <v>12</v>
      </c>
      <c r="AL16" s="58">
        <f t="shared" ref="AL16:AL26" si="84">J16</f>
        <v>3</v>
      </c>
      <c r="AM16" s="58">
        <f t="shared" ref="AM16:AM26" si="85">K16</f>
        <v>2</v>
      </c>
      <c r="AN16" s="58">
        <f t="shared" ref="AN16:AN26" si="86">L16</f>
        <v>4</v>
      </c>
      <c r="AO16" s="58">
        <f t="shared" ref="AO16:AO26" si="87">M16</f>
        <v>1</v>
      </c>
      <c r="AP16" s="38">
        <f t="shared" si="68"/>
        <v>73</v>
      </c>
      <c r="AQ16" s="57">
        <f t="shared" ref="AQ16:AQ27" si="88">N16+O16</f>
        <v>0</v>
      </c>
      <c r="AR16" s="58">
        <f t="shared" ref="AR16:AR27" si="89">P16</f>
        <v>0</v>
      </c>
      <c r="AS16" s="58">
        <f t="shared" ref="AS16:AS27" si="90">Q16</f>
        <v>0</v>
      </c>
      <c r="AT16" s="58">
        <f t="shared" ref="AT16:AT27" si="91">R16</f>
        <v>0</v>
      </c>
      <c r="AU16" s="58">
        <f t="shared" ref="AU16:AU27" si="92">S16</f>
        <v>0</v>
      </c>
      <c r="AV16" s="58">
        <f t="shared" ref="AV16:AV27" si="93">T16</f>
        <v>0</v>
      </c>
      <c r="AW16" s="58">
        <f t="shared" ref="AW16:AW27" si="94">U16</f>
        <v>0</v>
      </c>
      <c r="AX16" s="58">
        <f t="shared" ref="AX16:AX27" si="95">V16</f>
        <v>0</v>
      </c>
      <c r="AY16" s="46">
        <f t="shared" si="70"/>
        <v>0</v>
      </c>
      <c r="AZ16" s="45">
        <f t="shared" si="71"/>
        <v>5</v>
      </c>
      <c r="BA16" s="33">
        <f t="shared" si="72"/>
        <v>18</v>
      </c>
      <c r="BB16" s="33">
        <f t="shared" si="73"/>
        <v>28</v>
      </c>
      <c r="BC16" s="33">
        <f t="shared" si="74"/>
        <v>12</v>
      </c>
      <c r="BD16" s="33">
        <f t="shared" si="75"/>
        <v>3</v>
      </c>
      <c r="BE16" s="33">
        <f t="shared" si="76"/>
        <v>2</v>
      </c>
      <c r="BF16" s="33">
        <f t="shared" si="77"/>
        <v>4</v>
      </c>
      <c r="BG16" s="33">
        <f t="shared" si="78"/>
        <v>1</v>
      </c>
      <c r="BH16" s="46">
        <f t="shared" si="79"/>
        <v>73</v>
      </c>
    </row>
    <row r="17" spans="1:60">
      <c r="A17" s="76" t="s">
        <v>38</v>
      </c>
      <c r="B17" s="74">
        <v>48</v>
      </c>
      <c r="C17" s="68" t="s">
        <v>39</v>
      </c>
      <c r="D17" s="68" t="s">
        <v>85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/>
      <c r="X17" s="89" t="str">
        <f t="shared" si="0"/>
        <v>PHQ9 - Moderate</v>
      </c>
      <c r="Y17" s="84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8">
        <v>0</v>
      </c>
      <c r="AH17" s="58">
        <f t="shared" si="80"/>
        <v>0</v>
      </c>
      <c r="AI17" s="58">
        <f t="shared" si="81"/>
        <v>0</v>
      </c>
      <c r="AJ17" s="58">
        <f t="shared" si="82"/>
        <v>0</v>
      </c>
      <c r="AK17" s="58">
        <f t="shared" si="83"/>
        <v>0</v>
      </c>
      <c r="AL17" s="58">
        <f t="shared" si="84"/>
        <v>0</v>
      </c>
      <c r="AM17" s="58">
        <f t="shared" si="85"/>
        <v>0</v>
      </c>
      <c r="AN17" s="58">
        <f t="shared" si="86"/>
        <v>0</v>
      </c>
      <c r="AO17" s="58">
        <f t="shared" si="87"/>
        <v>0</v>
      </c>
      <c r="AP17" s="38">
        <f t="shared" si="68"/>
        <v>0</v>
      </c>
      <c r="AQ17" s="57">
        <f t="shared" si="88"/>
        <v>0</v>
      </c>
      <c r="AR17" s="58">
        <f t="shared" si="89"/>
        <v>0</v>
      </c>
      <c r="AS17" s="58">
        <f t="shared" si="90"/>
        <v>0</v>
      </c>
      <c r="AT17" s="58">
        <f t="shared" si="91"/>
        <v>0</v>
      </c>
      <c r="AU17" s="58">
        <f t="shared" si="92"/>
        <v>0</v>
      </c>
      <c r="AV17" s="58">
        <f t="shared" si="93"/>
        <v>0</v>
      </c>
      <c r="AW17" s="58">
        <f t="shared" si="94"/>
        <v>0</v>
      </c>
      <c r="AX17" s="58">
        <f t="shared" si="95"/>
        <v>0</v>
      </c>
      <c r="AY17" s="46">
        <f t="shared" si="70"/>
        <v>0</v>
      </c>
      <c r="AZ17" s="45">
        <f t="shared" si="71"/>
        <v>0</v>
      </c>
      <c r="BA17" s="33">
        <f t="shared" si="72"/>
        <v>0</v>
      </c>
      <c r="BB17" s="33">
        <f t="shared" si="73"/>
        <v>0</v>
      </c>
      <c r="BC17" s="33">
        <f t="shared" si="74"/>
        <v>0</v>
      </c>
      <c r="BD17" s="33">
        <f t="shared" si="75"/>
        <v>0</v>
      </c>
      <c r="BE17" s="33">
        <f t="shared" si="76"/>
        <v>0</v>
      </c>
      <c r="BF17" s="33">
        <f t="shared" si="77"/>
        <v>0</v>
      </c>
      <c r="BG17" s="33">
        <f t="shared" si="78"/>
        <v>0</v>
      </c>
      <c r="BH17" s="46">
        <f t="shared" si="79"/>
        <v>0</v>
      </c>
    </row>
    <row r="18" spans="1:60">
      <c r="A18" s="76" t="s">
        <v>38</v>
      </c>
      <c r="B18" s="74">
        <v>49</v>
      </c>
      <c r="C18" s="68" t="s">
        <v>39</v>
      </c>
      <c r="D18" s="68" t="s">
        <v>86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  <c r="U18" s="78">
        <v>0</v>
      </c>
      <c r="V18" s="78">
        <v>0</v>
      </c>
      <c r="W18" s="78"/>
      <c r="X18" s="89" t="str">
        <f t="shared" si="0"/>
        <v>PHQ9 - Moderately Servere</v>
      </c>
      <c r="Y18" s="84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8">
        <v>0</v>
      </c>
      <c r="AH18" s="58">
        <f t="shared" si="80"/>
        <v>0</v>
      </c>
      <c r="AI18" s="58">
        <f t="shared" si="81"/>
        <v>0</v>
      </c>
      <c r="AJ18" s="58">
        <f t="shared" si="82"/>
        <v>0</v>
      </c>
      <c r="AK18" s="58">
        <f t="shared" si="83"/>
        <v>0</v>
      </c>
      <c r="AL18" s="58">
        <f t="shared" si="84"/>
        <v>0</v>
      </c>
      <c r="AM18" s="58">
        <f t="shared" si="85"/>
        <v>0</v>
      </c>
      <c r="AN18" s="58">
        <f t="shared" si="86"/>
        <v>0</v>
      </c>
      <c r="AO18" s="58">
        <f t="shared" si="87"/>
        <v>0</v>
      </c>
      <c r="AP18" s="38">
        <f t="shared" si="68"/>
        <v>0</v>
      </c>
      <c r="AQ18" s="57">
        <f t="shared" si="88"/>
        <v>0</v>
      </c>
      <c r="AR18" s="58">
        <f t="shared" si="89"/>
        <v>0</v>
      </c>
      <c r="AS18" s="58">
        <f t="shared" si="90"/>
        <v>0</v>
      </c>
      <c r="AT18" s="58">
        <f t="shared" si="91"/>
        <v>0</v>
      </c>
      <c r="AU18" s="58">
        <f t="shared" si="92"/>
        <v>0</v>
      </c>
      <c r="AV18" s="58">
        <f t="shared" si="93"/>
        <v>0</v>
      </c>
      <c r="AW18" s="58">
        <f t="shared" si="94"/>
        <v>0</v>
      </c>
      <c r="AX18" s="58">
        <f t="shared" si="95"/>
        <v>0</v>
      </c>
      <c r="AY18" s="46">
        <f t="shared" si="70"/>
        <v>0</v>
      </c>
      <c r="AZ18" s="45">
        <f t="shared" si="71"/>
        <v>0</v>
      </c>
      <c r="BA18" s="33">
        <f t="shared" si="72"/>
        <v>0</v>
      </c>
      <c r="BB18" s="33">
        <f t="shared" si="73"/>
        <v>0</v>
      </c>
      <c r="BC18" s="33">
        <f t="shared" si="74"/>
        <v>0</v>
      </c>
      <c r="BD18" s="33">
        <f t="shared" si="75"/>
        <v>0</v>
      </c>
      <c r="BE18" s="33">
        <f t="shared" si="76"/>
        <v>0</v>
      </c>
      <c r="BF18" s="33">
        <f t="shared" si="77"/>
        <v>0</v>
      </c>
      <c r="BG18" s="33">
        <f t="shared" si="78"/>
        <v>0</v>
      </c>
      <c r="BH18" s="46">
        <f t="shared" si="79"/>
        <v>0</v>
      </c>
    </row>
    <row r="19" spans="1:60">
      <c r="A19" s="76" t="s">
        <v>38</v>
      </c>
      <c r="B19" s="74">
        <v>50</v>
      </c>
      <c r="C19" s="68" t="s">
        <v>39</v>
      </c>
      <c r="D19" s="68" t="s">
        <v>62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1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  <c r="T19" s="78">
        <v>0</v>
      </c>
      <c r="U19" s="78">
        <v>0</v>
      </c>
      <c r="V19" s="78">
        <v>0</v>
      </c>
      <c r="W19" s="78"/>
      <c r="X19" s="89" t="str">
        <f t="shared" si="0"/>
        <v>PHQ9 - Servere</v>
      </c>
      <c r="Y19" s="84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8">
        <v>0</v>
      </c>
      <c r="AH19" s="58">
        <f t="shared" si="80"/>
        <v>0</v>
      </c>
      <c r="AI19" s="58">
        <f t="shared" si="81"/>
        <v>0</v>
      </c>
      <c r="AJ19" s="58">
        <f t="shared" si="82"/>
        <v>0</v>
      </c>
      <c r="AK19" s="58">
        <f t="shared" si="83"/>
        <v>0</v>
      </c>
      <c r="AL19" s="58">
        <f t="shared" si="84"/>
        <v>0</v>
      </c>
      <c r="AM19" s="58">
        <f t="shared" si="85"/>
        <v>0</v>
      </c>
      <c r="AN19" s="58">
        <f t="shared" si="86"/>
        <v>1</v>
      </c>
      <c r="AO19" s="58">
        <f t="shared" si="87"/>
        <v>0</v>
      </c>
      <c r="AP19" s="38">
        <f t="shared" si="68"/>
        <v>1</v>
      </c>
      <c r="AQ19" s="57">
        <f t="shared" si="88"/>
        <v>0</v>
      </c>
      <c r="AR19" s="58">
        <f t="shared" si="89"/>
        <v>0</v>
      </c>
      <c r="AS19" s="58">
        <f t="shared" si="90"/>
        <v>0</v>
      </c>
      <c r="AT19" s="58">
        <f t="shared" si="91"/>
        <v>0</v>
      </c>
      <c r="AU19" s="58">
        <f t="shared" si="92"/>
        <v>0</v>
      </c>
      <c r="AV19" s="58">
        <f t="shared" si="93"/>
        <v>0</v>
      </c>
      <c r="AW19" s="58">
        <f t="shared" si="94"/>
        <v>0</v>
      </c>
      <c r="AX19" s="58">
        <f t="shared" si="95"/>
        <v>0</v>
      </c>
      <c r="AY19" s="46">
        <f t="shared" si="70"/>
        <v>0</v>
      </c>
      <c r="AZ19" s="45">
        <f t="shared" si="71"/>
        <v>0</v>
      </c>
      <c r="BA19" s="33">
        <f t="shared" si="72"/>
        <v>0</v>
      </c>
      <c r="BB19" s="33">
        <f t="shared" si="73"/>
        <v>0</v>
      </c>
      <c r="BC19" s="33">
        <f t="shared" si="74"/>
        <v>0</v>
      </c>
      <c r="BD19" s="33">
        <f t="shared" si="75"/>
        <v>0</v>
      </c>
      <c r="BE19" s="33">
        <f t="shared" si="76"/>
        <v>0</v>
      </c>
      <c r="BF19" s="33">
        <f t="shared" si="77"/>
        <v>1</v>
      </c>
      <c r="BG19" s="33">
        <f t="shared" si="78"/>
        <v>0</v>
      </c>
      <c r="BH19" s="46">
        <f t="shared" si="79"/>
        <v>1</v>
      </c>
    </row>
    <row r="20" spans="1:60">
      <c r="A20" s="76" t="s">
        <v>38</v>
      </c>
      <c r="B20" s="74">
        <v>51</v>
      </c>
      <c r="C20" s="68" t="s">
        <v>39</v>
      </c>
      <c r="D20" s="68" t="s">
        <v>87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  <c r="U20" s="78">
        <v>0</v>
      </c>
      <c r="V20" s="78">
        <v>0</v>
      </c>
      <c r="W20" s="78"/>
      <c r="X20" s="89" t="str">
        <f t="shared" si="0"/>
        <v>GAD7 - Minimal Anxiety</v>
      </c>
      <c r="Y20" s="84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8">
        <v>0</v>
      </c>
      <c r="AH20" s="58">
        <f t="shared" si="80"/>
        <v>0</v>
      </c>
      <c r="AI20" s="58">
        <f t="shared" si="81"/>
        <v>0</v>
      </c>
      <c r="AJ20" s="58">
        <f t="shared" si="82"/>
        <v>0</v>
      </c>
      <c r="AK20" s="58">
        <f t="shared" si="83"/>
        <v>0</v>
      </c>
      <c r="AL20" s="58">
        <f t="shared" si="84"/>
        <v>0</v>
      </c>
      <c r="AM20" s="58">
        <f t="shared" si="85"/>
        <v>0</v>
      </c>
      <c r="AN20" s="58">
        <f t="shared" si="86"/>
        <v>0</v>
      </c>
      <c r="AO20" s="58">
        <f t="shared" si="87"/>
        <v>0</v>
      </c>
      <c r="AP20" s="38">
        <f t="shared" si="68"/>
        <v>0</v>
      </c>
      <c r="AQ20" s="57">
        <f t="shared" si="88"/>
        <v>0</v>
      </c>
      <c r="AR20" s="58">
        <f t="shared" si="89"/>
        <v>0</v>
      </c>
      <c r="AS20" s="58">
        <f t="shared" si="90"/>
        <v>0</v>
      </c>
      <c r="AT20" s="58">
        <f t="shared" si="91"/>
        <v>0</v>
      </c>
      <c r="AU20" s="58">
        <f t="shared" si="92"/>
        <v>0</v>
      </c>
      <c r="AV20" s="58">
        <f t="shared" si="93"/>
        <v>0</v>
      </c>
      <c r="AW20" s="58">
        <f t="shared" si="94"/>
        <v>0</v>
      </c>
      <c r="AX20" s="58">
        <f t="shared" si="95"/>
        <v>0</v>
      </c>
      <c r="AY20" s="46">
        <f t="shared" si="70"/>
        <v>0</v>
      </c>
      <c r="AZ20" s="45">
        <f t="shared" si="71"/>
        <v>0</v>
      </c>
      <c r="BA20" s="33">
        <f t="shared" si="72"/>
        <v>0</v>
      </c>
      <c r="BB20" s="33">
        <f t="shared" si="73"/>
        <v>0</v>
      </c>
      <c r="BC20" s="33">
        <f t="shared" si="74"/>
        <v>0</v>
      </c>
      <c r="BD20" s="33">
        <f t="shared" si="75"/>
        <v>0</v>
      </c>
      <c r="BE20" s="33">
        <f t="shared" si="76"/>
        <v>0</v>
      </c>
      <c r="BF20" s="33">
        <f t="shared" si="77"/>
        <v>0</v>
      </c>
      <c r="BG20" s="33">
        <f t="shared" si="78"/>
        <v>0</v>
      </c>
      <c r="BH20" s="46">
        <f t="shared" si="79"/>
        <v>0</v>
      </c>
    </row>
    <row r="21" spans="1:60">
      <c r="A21" s="76" t="s">
        <v>38</v>
      </c>
      <c r="B21" s="74">
        <v>52</v>
      </c>
      <c r="C21" s="68" t="s">
        <v>39</v>
      </c>
      <c r="D21" s="68" t="s">
        <v>88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  <c r="U21" s="78">
        <v>0</v>
      </c>
      <c r="V21" s="78">
        <v>0</v>
      </c>
      <c r="W21" s="78"/>
      <c r="X21" s="89" t="str">
        <f t="shared" si="0"/>
        <v>GAD7 - Mild Anxiety</v>
      </c>
      <c r="Y21" s="84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8">
        <v>0</v>
      </c>
      <c r="AH21" s="58">
        <f t="shared" si="80"/>
        <v>0</v>
      </c>
      <c r="AI21" s="58">
        <f t="shared" si="81"/>
        <v>0</v>
      </c>
      <c r="AJ21" s="58">
        <f t="shared" si="82"/>
        <v>0</v>
      </c>
      <c r="AK21" s="58">
        <f t="shared" si="83"/>
        <v>0</v>
      </c>
      <c r="AL21" s="58">
        <f t="shared" si="84"/>
        <v>0</v>
      </c>
      <c r="AM21" s="58">
        <f t="shared" si="85"/>
        <v>0</v>
      </c>
      <c r="AN21" s="58">
        <f t="shared" si="86"/>
        <v>0</v>
      </c>
      <c r="AO21" s="58">
        <f t="shared" si="87"/>
        <v>0</v>
      </c>
      <c r="AP21" s="38">
        <f t="shared" si="68"/>
        <v>0</v>
      </c>
      <c r="AQ21" s="57">
        <f t="shared" si="88"/>
        <v>0</v>
      </c>
      <c r="AR21" s="58">
        <f t="shared" si="89"/>
        <v>0</v>
      </c>
      <c r="AS21" s="58">
        <f t="shared" si="90"/>
        <v>0</v>
      </c>
      <c r="AT21" s="58">
        <f t="shared" si="91"/>
        <v>0</v>
      </c>
      <c r="AU21" s="58">
        <f t="shared" si="92"/>
        <v>0</v>
      </c>
      <c r="AV21" s="58">
        <f t="shared" si="93"/>
        <v>0</v>
      </c>
      <c r="AW21" s="58">
        <f t="shared" si="94"/>
        <v>0</v>
      </c>
      <c r="AX21" s="58">
        <f t="shared" si="95"/>
        <v>0</v>
      </c>
      <c r="AY21" s="46">
        <f t="shared" si="70"/>
        <v>0</v>
      </c>
      <c r="AZ21" s="45">
        <f t="shared" si="71"/>
        <v>0</v>
      </c>
      <c r="BA21" s="33">
        <f t="shared" si="72"/>
        <v>0</v>
      </c>
      <c r="BB21" s="33">
        <f t="shared" si="73"/>
        <v>0</v>
      </c>
      <c r="BC21" s="33">
        <f t="shared" si="74"/>
        <v>0</v>
      </c>
      <c r="BD21" s="33">
        <f t="shared" si="75"/>
        <v>0</v>
      </c>
      <c r="BE21" s="33">
        <f t="shared" si="76"/>
        <v>0</v>
      </c>
      <c r="BF21" s="33">
        <f t="shared" si="77"/>
        <v>0</v>
      </c>
      <c r="BG21" s="33">
        <f t="shared" si="78"/>
        <v>0</v>
      </c>
      <c r="BH21" s="46">
        <f t="shared" si="79"/>
        <v>0</v>
      </c>
    </row>
    <row r="22" spans="1:60">
      <c r="A22" s="76" t="s">
        <v>38</v>
      </c>
      <c r="B22" s="74">
        <v>53</v>
      </c>
      <c r="C22" s="68" t="s">
        <v>39</v>
      </c>
      <c r="D22" s="68" t="s">
        <v>89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U22" s="78">
        <v>0</v>
      </c>
      <c r="V22" s="78">
        <v>0</v>
      </c>
      <c r="W22" s="78"/>
      <c r="X22" s="89" t="str">
        <f t="shared" si="0"/>
        <v>GAD7 - Moderate Anxiety</v>
      </c>
      <c r="Y22" s="84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8">
        <v>0</v>
      </c>
      <c r="AH22" s="58">
        <f t="shared" si="80"/>
        <v>0</v>
      </c>
      <c r="AI22" s="58">
        <f t="shared" si="81"/>
        <v>0</v>
      </c>
      <c r="AJ22" s="58">
        <f t="shared" si="82"/>
        <v>0</v>
      </c>
      <c r="AK22" s="58">
        <f t="shared" si="83"/>
        <v>0</v>
      </c>
      <c r="AL22" s="58">
        <f t="shared" si="84"/>
        <v>0</v>
      </c>
      <c r="AM22" s="58">
        <f t="shared" si="85"/>
        <v>0</v>
      </c>
      <c r="AN22" s="58">
        <f t="shared" si="86"/>
        <v>0</v>
      </c>
      <c r="AO22" s="58">
        <f t="shared" si="87"/>
        <v>0</v>
      </c>
      <c r="AP22" s="38">
        <f t="shared" si="68"/>
        <v>0</v>
      </c>
      <c r="AQ22" s="57">
        <f t="shared" si="88"/>
        <v>0</v>
      </c>
      <c r="AR22" s="58">
        <f t="shared" si="89"/>
        <v>0</v>
      </c>
      <c r="AS22" s="58">
        <f t="shared" si="90"/>
        <v>0</v>
      </c>
      <c r="AT22" s="58">
        <f t="shared" si="91"/>
        <v>0</v>
      </c>
      <c r="AU22" s="58">
        <f t="shared" si="92"/>
        <v>0</v>
      </c>
      <c r="AV22" s="58">
        <f t="shared" si="93"/>
        <v>0</v>
      </c>
      <c r="AW22" s="58">
        <f t="shared" si="94"/>
        <v>0</v>
      </c>
      <c r="AX22" s="58">
        <f t="shared" si="95"/>
        <v>0</v>
      </c>
      <c r="AY22" s="46">
        <f t="shared" si="70"/>
        <v>0</v>
      </c>
      <c r="AZ22" s="45">
        <f t="shared" si="71"/>
        <v>0</v>
      </c>
      <c r="BA22" s="33">
        <f t="shared" si="72"/>
        <v>0</v>
      </c>
      <c r="BB22" s="33">
        <f t="shared" si="73"/>
        <v>0</v>
      </c>
      <c r="BC22" s="33">
        <f t="shared" si="74"/>
        <v>0</v>
      </c>
      <c r="BD22" s="33">
        <f t="shared" si="75"/>
        <v>0</v>
      </c>
      <c r="BE22" s="33">
        <f t="shared" si="76"/>
        <v>0</v>
      </c>
      <c r="BF22" s="33">
        <f t="shared" si="77"/>
        <v>0</v>
      </c>
      <c r="BG22" s="33">
        <f t="shared" si="78"/>
        <v>0</v>
      </c>
      <c r="BH22" s="46">
        <f t="shared" si="79"/>
        <v>0</v>
      </c>
    </row>
    <row r="23" spans="1:60">
      <c r="A23" s="76" t="s">
        <v>38</v>
      </c>
      <c r="B23" s="74">
        <v>54</v>
      </c>
      <c r="C23" s="68" t="s">
        <v>39</v>
      </c>
      <c r="D23" s="68" t="s">
        <v>90</v>
      </c>
      <c r="E23" s="78">
        <v>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  <c r="U23" s="78">
        <v>0</v>
      </c>
      <c r="V23" s="78">
        <v>0</v>
      </c>
      <c r="W23" s="78"/>
      <c r="X23" s="89" t="str">
        <f t="shared" si="0"/>
        <v>GAD7 - Servere Anxiety</v>
      </c>
      <c r="Y23" s="84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8">
        <v>0</v>
      </c>
      <c r="AH23" s="58">
        <f t="shared" si="80"/>
        <v>0</v>
      </c>
      <c r="AI23" s="58">
        <f t="shared" si="81"/>
        <v>0</v>
      </c>
      <c r="AJ23" s="58">
        <f t="shared" si="82"/>
        <v>0</v>
      </c>
      <c r="AK23" s="58">
        <f t="shared" si="83"/>
        <v>0</v>
      </c>
      <c r="AL23" s="58">
        <f t="shared" si="84"/>
        <v>0</v>
      </c>
      <c r="AM23" s="58">
        <f t="shared" si="85"/>
        <v>0</v>
      </c>
      <c r="AN23" s="58">
        <f t="shared" si="86"/>
        <v>0</v>
      </c>
      <c r="AO23" s="58">
        <f t="shared" si="87"/>
        <v>0</v>
      </c>
      <c r="AP23" s="38">
        <f t="shared" si="68"/>
        <v>0</v>
      </c>
      <c r="AQ23" s="57">
        <f t="shared" si="88"/>
        <v>0</v>
      </c>
      <c r="AR23" s="58">
        <f t="shared" si="89"/>
        <v>0</v>
      </c>
      <c r="AS23" s="58">
        <f t="shared" si="90"/>
        <v>0</v>
      </c>
      <c r="AT23" s="58">
        <f t="shared" si="91"/>
        <v>0</v>
      </c>
      <c r="AU23" s="58">
        <f t="shared" si="92"/>
        <v>0</v>
      </c>
      <c r="AV23" s="58">
        <f t="shared" si="93"/>
        <v>0</v>
      </c>
      <c r="AW23" s="58">
        <f t="shared" si="94"/>
        <v>0</v>
      </c>
      <c r="AX23" s="58">
        <f t="shared" si="95"/>
        <v>0</v>
      </c>
      <c r="AY23" s="46">
        <f t="shared" si="70"/>
        <v>0</v>
      </c>
      <c r="AZ23" s="45">
        <f t="shared" si="71"/>
        <v>0</v>
      </c>
      <c r="BA23" s="33">
        <f t="shared" si="72"/>
        <v>0</v>
      </c>
      <c r="BB23" s="33">
        <f t="shared" si="73"/>
        <v>0</v>
      </c>
      <c r="BC23" s="33">
        <f t="shared" si="74"/>
        <v>0</v>
      </c>
      <c r="BD23" s="33">
        <f t="shared" si="75"/>
        <v>0</v>
      </c>
      <c r="BE23" s="33">
        <f t="shared" si="76"/>
        <v>0</v>
      </c>
      <c r="BF23" s="33">
        <f t="shared" si="77"/>
        <v>0</v>
      </c>
      <c r="BG23" s="33">
        <f t="shared" si="78"/>
        <v>0</v>
      </c>
      <c r="BH23" s="46">
        <f t="shared" si="79"/>
        <v>0</v>
      </c>
    </row>
    <row r="24" spans="1:60" ht="15.75" thickBot="1">
      <c r="A24" s="75" t="s">
        <v>38</v>
      </c>
      <c r="B24" s="73">
        <v>55</v>
      </c>
      <c r="C24" s="68" t="s">
        <v>39</v>
      </c>
      <c r="D24" s="71" t="s">
        <v>91</v>
      </c>
      <c r="E24" s="80">
        <v>0</v>
      </c>
      <c r="F24" s="80">
        <v>0</v>
      </c>
      <c r="G24" s="80">
        <v>0</v>
      </c>
      <c r="H24" s="80">
        <v>0</v>
      </c>
      <c r="I24" s="80">
        <v>0</v>
      </c>
      <c r="J24" s="80">
        <v>0</v>
      </c>
      <c r="K24" s="80">
        <v>0</v>
      </c>
      <c r="L24" s="80">
        <v>0</v>
      </c>
      <c r="M24" s="80">
        <v>0</v>
      </c>
      <c r="N24" s="80">
        <v>0</v>
      </c>
      <c r="O24" s="80">
        <v>0</v>
      </c>
      <c r="P24" s="80">
        <v>0</v>
      </c>
      <c r="Q24" s="80">
        <v>0</v>
      </c>
      <c r="R24" s="80">
        <v>0</v>
      </c>
      <c r="S24" s="80">
        <v>0</v>
      </c>
      <c r="T24" s="80">
        <v>0</v>
      </c>
      <c r="U24" s="80">
        <v>0</v>
      </c>
      <c r="V24" s="80">
        <v>0</v>
      </c>
      <c r="W24" s="108"/>
      <c r="X24" s="89" t="str">
        <f t="shared" si="0"/>
        <v>Experiencing Conversion Therapy</v>
      </c>
      <c r="Y24" s="84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8">
        <v>0</v>
      </c>
      <c r="AH24" s="58">
        <f t="shared" si="80"/>
        <v>0</v>
      </c>
      <c r="AI24" s="58">
        <f t="shared" si="81"/>
        <v>0</v>
      </c>
      <c r="AJ24" s="58">
        <f t="shared" si="82"/>
        <v>0</v>
      </c>
      <c r="AK24" s="58">
        <f t="shared" si="83"/>
        <v>0</v>
      </c>
      <c r="AL24" s="58">
        <f t="shared" si="84"/>
        <v>0</v>
      </c>
      <c r="AM24" s="58">
        <f t="shared" si="85"/>
        <v>0</v>
      </c>
      <c r="AN24" s="58">
        <f t="shared" si="86"/>
        <v>0</v>
      </c>
      <c r="AO24" s="58">
        <f t="shared" si="87"/>
        <v>0</v>
      </c>
      <c r="AP24" s="38">
        <f t="shared" si="68"/>
        <v>0</v>
      </c>
      <c r="AQ24" s="57">
        <f t="shared" si="88"/>
        <v>0</v>
      </c>
      <c r="AR24" s="58">
        <f t="shared" si="89"/>
        <v>0</v>
      </c>
      <c r="AS24" s="58">
        <f t="shared" si="90"/>
        <v>0</v>
      </c>
      <c r="AT24" s="58">
        <f t="shared" si="91"/>
        <v>0</v>
      </c>
      <c r="AU24" s="58">
        <f t="shared" si="92"/>
        <v>0</v>
      </c>
      <c r="AV24" s="58">
        <f t="shared" si="93"/>
        <v>0</v>
      </c>
      <c r="AW24" s="58">
        <f t="shared" si="94"/>
        <v>0</v>
      </c>
      <c r="AX24" s="58">
        <f t="shared" si="95"/>
        <v>0</v>
      </c>
      <c r="AY24" s="46">
        <f t="shared" si="70"/>
        <v>0</v>
      </c>
      <c r="AZ24" s="45">
        <f t="shared" si="71"/>
        <v>0</v>
      </c>
      <c r="BA24" s="33">
        <f t="shared" si="72"/>
        <v>0</v>
      </c>
      <c r="BB24" s="33">
        <f t="shared" si="73"/>
        <v>0</v>
      </c>
      <c r="BC24" s="33">
        <f t="shared" si="74"/>
        <v>0</v>
      </c>
      <c r="BD24" s="33">
        <f t="shared" si="75"/>
        <v>0</v>
      </c>
      <c r="BE24" s="33">
        <f t="shared" si="76"/>
        <v>0</v>
      </c>
      <c r="BF24" s="33">
        <f t="shared" si="77"/>
        <v>0</v>
      </c>
      <c r="BG24" s="33">
        <f t="shared" si="78"/>
        <v>0</v>
      </c>
      <c r="BH24" s="46">
        <f t="shared" si="79"/>
        <v>0</v>
      </c>
    </row>
    <row r="25" spans="1:60" ht="15.75" thickBot="1">
      <c r="A25" s="76" t="s">
        <v>38</v>
      </c>
      <c r="B25" s="74">
        <v>59</v>
      </c>
      <c r="C25" s="71" t="s">
        <v>53</v>
      </c>
      <c r="D25" s="68" t="s">
        <v>72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>
        <v>0</v>
      </c>
      <c r="W25" s="78"/>
      <c r="X25" s="89" t="str">
        <f t="shared" si="0"/>
        <v>Number of KVPs diagonised with mental health issues receiving Psychological First Aid</v>
      </c>
      <c r="Y25" s="84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8">
        <v>0</v>
      </c>
      <c r="AH25" s="58">
        <f t="shared" si="80"/>
        <v>0</v>
      </c>
      <c r="AI25" s="58">
        <f t="shared" si="81"/>
        <v>0</v>
      </c>
      <c r="AJ25" s="58">
        <f t="shared" si="82"/>
        <v>0</v>
      </c>
      <c r="AK25" s="58">
        <f t="shared" si="83"/>
        <v>0</v>
      </c>
      <c r="AL25" s="58">
        <f t="shared" si="84"/>
        <v>0</v>
      </c>
      <c r="AM25" s="58">
        <f t="shared" si="85"/>
        <v>0</v>
      </c>
      <c r="AN25" s="58">
        <f t="shared" si="86"/>
        <v>0</v>
      </c>
      <c r="AO25" s="58">
        <f t="shared" si="87"/>
        <v>0</v>
      </c>
      <c r="AP25" s="38">
        <f t="shared" si="68"/>
        <v>0</v>
      </c>
      <c r="AQ25" s="57">
        <f t="shared" si="88"/>
        <v>0</v>
      </c>
      <c r="AR25" s="58">
        <f t="shared" si="89"/>
        <v>0</v>
      </c>
      <c r="AS25" s="58">
        <f t="shared" si="90"/>
        <v>0</v>
      </c>
      <c r="AT25" s="58">
        <f t="shared" si="91"/>
        <v>0</v>
      </c>
      <c r="AU25" s="58">
        <f t="shared" si="92"/>
        <v>0</v>
      </c>
      <c r="AV25" s="58">
        <f t="shared" si="93"/>
        <v>0</v>
      </c>
      <c r="AW25" s="58">
        <f t="shared" si="94"/>
        <v>0</v>
      </c>
      <c r="AX25" s="58">
        <f t="shared" si="95"/>
        <v>0</v>
      </c>
      <c r="AY25" s="46">
        <f t="shared" si="70"/>
        <v>0</v>
      </c>
      <c r="AZ25" s="45">
        <f t="shared" si="71"/>
        <v>0</v>
      </c>
      <c r="BA25" s="33">
        <f t="shared" si="72"/>
        <v>0</v>
      </c>
      <c r="BB25" s="33">
        <f t="shared" si="73"/>
        <v>0</v>
      </c>
      <c r="BC25" s="33">
        <f t="shared" si="74"/>
        <v>0</v>
      </c>
      <c r="BD25" s="33">
        <f t="shared" si="75"/>
        <v>0</v>
      </c>
      <c r="BE25" s="33">
        <f t="shared" si="76"/>
        <v>0</v>
      </c>
      <c r="BF25" s="33">
        <f t="shared" si="77"/>
        <v>0</v>
      </c>
      <c r="BG25" s="33">
        <f t="shared" si="78"/>
        <v>0</v>
      </c>
      <c r="BH25" s="46">
        <f t="shared" si="79"/>
        <v>0</v>
      </c>
    </row>
    <row r="26" spans="1:60">
      <c r="A26" s="76" t="s">
        <v>38</v>
      </c>
      <c r="B26" s="74">
        <v>60</v>
      </c>
      <c r="C26" s="68" t="s">
        <v>53</v>
      </c>
      <c r="D26" s="68" t="s">
        <v>73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78">
        <v>0</v>
      </c>
      <c r="V26" s="78">
        <v>0</v>
      </c>
      <c r="W26" s="78"/>
      <c r="X26" s="89" t="str">
        <f t="shared" si="0"/>
        <v>Number of KVPs diagonised with mental health issues referred for specialized services (Medication, psychiatric services, etc)</v>
      </c>
      <c r="Y26" s="84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8">
        <v>0</v>
      </c>
      <c r="AH26" s="58">
        <f t="shared" si="80"/>
        <v>0</v>
      </c>
      <c r="AI26" s="58">
        <f t="shared" si="81"/>
        <v>0</v>
      </c>
      <c r="AJ26" s="58">
        <f t="shared" si="82"/>
        <v>0</v>
      </c>
      <c r="AK26" s="58">
        <f t="shared" si="83"/>
        <v>0</v>
      </c>
      <c r="AL26" s="58">
        <f t="shared" si="84"/>
        <v>0</v>
      </c>
      <c r="AM26" s="58">
        <f t="shared" si="85"/>
        <v>0</v>
      </c>
      <c r="AN26" s="58">
        <f t="shared" si="86"/>
        <v>0</v>
      </c>
      <c r="AO26" s="58">
        <f t="shared" si="87"/>
        <v>0</v>
      </c>
      <c r="AP26" s="38">
        <f t="shared" si="68"/>
        <v>0</v>
      </c>
      <c r="AQ26" s="57">
        <f t="shared" si="88"/>
        <v>0</v>
      </c>
      <c r="AR26" s="58">
        <f t="shared" si="89"/>
        <v>0</v>
      </c>
      <c r="AS26" s="58">
        <f t="shared" si="90"/>
        <v>0</v>
      </c>
      <c r="AT26" s="58">
        <f t="shared" si="91"/>
        <v>0</v>
      </c>
      <c r="AU26" s="58">
        <f t="shared" si="92"/>
        <v>0</v>
      </c>
      <c r="AV26" s="58">
        <f t="shared" si="93"/>
        <v>0</v>
      </c>
      <c r="AW26" s="58">
        <f t="shared" si="94"/>
        <v>0</v>
      </c>
      <c r="AX26" s="58">
        <f t="shared" si="95"/>
        <v>0</v>
      </c>
      <c r="AY26" s="46">
        <f t="shared" si="70"/>
        <v>0</v>
      </c>
      <c r="AZ26" s="45">
        <f t="shared" si="71"/>
        <v>0</v>
      </c>
      <c r="BA26" s="33">
        <f t="shared" si="72"/>
        <v>0</v>
      </c>
      <c r="BB26" s="33">
        <f t="shared" si="73"/>
        <v>0</v>
      </c>
      <c r="BC26" s="33">
        <f t="shared" si="74"/>
        <v>0</v>
      </c>
      <c r="BD26" s="33">
        <f t="shared" si="75"/>
        <v>0</v>
      </c>
      <c r="BE26" s="33">
        <f t="shared" si="76"/>
        <v>0</v>
      </c>
      <c r="BF26" s="33">
        <f t="shared" si="77"/>
        <v>0</v>
      </c>
      <c r="BG26" s="33">
        <f t="shared" si="78"/>
        <v>0</v>
      </c>
      <c r="BH26" s="46">
        <f t="shared" si="79"/>
        <v>0</v>
      </c>
    </row>
    <row r="27" spans="1:60">
      <c r="A27" s="76" t="s">
        <v>38</v>
      </c>
      <c r="B27" s="74">
        <v>65</v>
      </c>
      <c r="C27" s="68" t="s">
        <v>53</v>
      </c>
      <c r="D27" s="68" t="s">
        <v>54</v>
      </c>
      <c r="E27" s="78">
        <v>0</v>
      </c>
      <c r="F27" s="78">
        <v>2</v>
      </c>
      <c r="G27" s="78">
        <v>42</v>
      </c>
      <c r="H27" s="78">
        <v>43</v>
      </c>
      <c r="I27" s="78">
        <v>39</v>
      </c>
      <c r="J27" s="78">
        <v>36</v>
      </c>
      <c r="K27" s="78">
        <v>21</v>
      </c>
      <c r="L27" s="78">
        <v>3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78">
        <v>0</v>
      </c>
      <c r="V27" s="78">
        <v>0</v>
      </c>
      <c r="W27" s="78"/>
      <c r="X27" s="89" t="str">
        <f t="shared" si="0"/>
        <v>Number of KVPs reached with psychoeducation/mental health awareness messages in the community</v>
      </c>
      <c r="Y27" s="84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8">
        <v>0</v>
      </c>
      <c r="AH27" s="58">
        <f t="shared" si="80"/>
        <v>2</v>
      </c>
      <c r="AI27" s="58">
        <f t="shared" ref="AI16:AI27" si="96">F27+G27</f>
        <v>44</v>
      </c>
      <c r="AJ27" s="58">
        <f t="shared" ref="AJ16:AJ27" si="97">G27+H27</f>
        <v>85</v>
      </c>
      <c r="AK27" s="58">
        <f t="shared" ref="AK16:AK27" si="98">H27+I27</f>
        <v>82</v>
      </c>
      <c r="AL27" s="58">
        <f t="shared" ref="AL16:AL27" si="99">I27+J27</f>
        <v>75</v>
      </c>
      <c r="AM27" s="58">
        <f t="shared" ref="AM16:AM27" si="100">J27+K27</f>
        <v>57</v>
      </c>
      <c r="AN27" s="58">
        <f t="shared" ref="AN16:AN27" si="101">K27+L27</f>
        <v>24</v>
      </c>
      <c r="AO27" s="58">
        <f t="shared" ref="AO16:AO27" si="102">L27+M27</f>
        <v>3</v>
      </c>
      <c r="AP27" s="38">
        <f t="shared" si="68"/>
        <v>372</v>
      </c>
      <c r="AQ27" s="57">
        <f t="shared" si="88"/>
        <v>0</v>
      </c>
      <c r="AR27" s="58">
        <f t="shared" si="89"/>
        <v>0</v>
      </c>
      <c r="AS27" s="58">
        <f t="shared" si="90"/>
        <v>0</v>
      </c>
      <c r="AT27" s="58">
        <f t="shared" si="91"/>
        <v>0</v>
      </c>
      <c r="AU27" s="58">
        <f t="shared" si="92"/>
        <v>0</v>
      </c>
      <c r="AV27" s="58">
        <f t="shared" si="93"/>
        <v>0</v>
      </c>
      <c r="AW27" s="58">
        <f t="shared" si="94"/>
        <v>0</v>
      </c>
      <c r="AX27" s="58">
        <f t="shared" si="95"/>
        <v>0</v>
      </c>
      <c r="AY27" s="46">
        <f t="shared" si="70"/>
        <v>0</v>
      </c>
      <c r="AZ27" s="45">
        <f t="shared" si="71"/>
        <v>2</v>
      </c>
      <c r="BA27" s="33">
        <f t="shared" si="72"/>
        <v>44</v>
      </c>
      <c r="BB27" s="33">
        <f t="shared" si="73"/>
        <v>85</v>
      </c>
      <c r="BC27" s="33">
        <f t="shared" si="74"/>
        <v>82</v>
      </c>
      <c r="BD27" s="33">
        <f t="shared" si="75"/>
        <v>75</v>
      </c>
      <c r="BE27" s="33">
        <f t="shared" si="76"/>
        <v>57</v>
      </c>
      <c r="BF27" s="33">
        <f t="shared" si="77"/>
        <v>24</v>
      </c>
      <c r="BG27" s="33">
        <f t="shared" si="78"/>
        <v>3</v>
      </c>
      <c r="BH27" s="46">
        <f t="shared" si="79"/>
        <v>372</v>
      </c>
    </row>
    <row r="28" spans="1:60">
      <c r="A28" s="76" t="s">
        <v>38</v>
      </c>
      <c r="B28" s="74">
        <v>66</v>
      </c>
      <c r="C28" s="68" t="s">
        <v>53</v>
      </c>
      <c r="D28" s="68" t="s">
        <v>93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  <c r="U28" s="78">
        <v>0</v>
      </c>
      <c r="V28" s="78">
        <v>0</v>
      </c>
      <c r="W28" s="78"/>
      <c r="X28" s="89" t="str">
        <f t="shared" si="0"/>
        <v xml:space="preserve">Proportion of SMS made on mental health </v>
      </c>
      <c r="Y28" s="87">
        <f>IFERROR(Y30/Y29,0)</f>
        <v>0</v>
      </c>
      <c r="Z28" s="35">
        <f t="shared" ref="Z28:BH28" si="103">IFERROR(Z30/Z29,0)</f>
        <v>0</v>
      </c>
      <c r="AA28" s="35">
        <f t="shared" si="103"/>
        <v>0</v>
      </c>
      <c r="AB28" s="35">
        <f t="shared" si="103"/>
        <v>0</v>
      </c>
      <c r="AC28" s="35">
        <f t="shared" si="103"/>
        <v>0</v>
      </c>
      <c r="AD28" s="35">
        <f t="shared" si="103"/>
        <v>0</v>
      </c>
      <c r="AE28" s="35">
        <f t="shared" si="103"/>
        <v>0</v>
      </c>
      <c r="AF28" s="35">
        <f t="shared" si="103"/>
        <v>0</v>
      </c>
      <c r="AG28" s="40">
        <f t="shared" si="103"/>
        <v>0</v>
      </c>
      <c r="AH28" s="49">
        <f t="shared" si="103"/>
        <v>0</v>
      </c>
      <c r="AI28" s="35">
        <f t="shared" si="103"/>
        <v>0</v>
      </c>
      <c r="AJ28" s="35">
        <f t="shared" si="103"/>
        <v>0</v>
      </c>
      <c r="AK28" s="35">
        <f t="shared" si="103"/>
        <v>0</v>
      </c>
      <c r="AL28" s="35">
        <f t="shared" si="103"/>
        <v>0</v>
      </c>
      <c r="AM28" s="35">
        <f t="shared" si="103"/>
        <v>0</v>
      </c>
      <c r="AN28" s="35">
        <f t="shared" si="103"/>
        <v>0</v>
      </c>
      <c r="AO28" s="35">
        <f t="shared" si="103"/>
        <v>0</v>
      </c>
      <c r="AP28" s="40">
        <f t="shared" si="103"/>
        <v>0</v>
      </c>
      <c r="AQ28" s="49">
        <f t="shared" si="103"/>
        <v>0</v>
      </c>
      <c r="AR28" s="35">
        <f t="shared" si="103"/>
        <v>0</v>
      </c>
      <c r="AS28" s="35">
        <f t="shared" si="103"/>
        <v>0</v>
      </c>
      <c r="AT28" s="35">
        <f t="shared" si="103"/>
        <v>0</v>
      </c>
      <c r="AU28" s="35">
        <f t="shared" si="103"/>
        <v>0</v>
      </c>
      <c r="AV28" s="35">
        <f t="shared" si="103"/>
        <v>0</v>
      </c>
      <c r="AW28" s="35">
        <f t="shared" si="103"/>
        <v>0</v>
      </c>
      <c r="AX28" s="35">
        <f t="shared" si="103"/>
        <v>0</v>
      </c>
      <c r="AY28" s="50">
        <f t="shared" si="103"/>
        <v>0</v>
      </c>
      <c r="AZ28" s="49">
        <f t="shared" si="103"/>
        <v>0</v>
      </c>
      <c r="BA28" s="35">
        <f t="shared" si="103"/>
        <v>0</v>
      </c>
      <c r="BB28" s="35">
        <f t="shared" si="103"/>
        <v>0</v>
      </c>
      <c r="BC28" s="35">
        <f t="shared" si="103"/>
        <v>0</v>
      </c>
      <c r="BD28" s="35">
        <f t="shared" si="103"/>
        <v>0</v>
      </c>
      <c r="BE28" s="35">
        <f t="shared" si="103"/>
        <v>0</v>
      </c>
      <c r="BF28" s="35">
        <f t="shared" si="103"/>
        <v>0</v>
      </c>
      <c r="BG28" s="35">
        <f t="shared" si="103"/>
        <v>0</v>
      </c>
      <c r="BH28" s="50">
        <f t="shared" si="103"/>
        <v>0</v>
      </c>
    </row>
    <row r="29" spans="1:60">
      <c r="A29" s="76" t="s">
        <v>38</v>
      </c>
      <c r="B29" s="74">
        <v>67</v>
      </c>
      <c r="C29" s="68" t="s">
        <v>53</v>
      </c>
      <c r="D29" s="68" t="s">
        <v>94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  <c r="U29" s="78">
        <v>0</v>
      </c>
      <c r="V29" s="78">
        <v>0</v>
      </c>
      <c r="W29" s="78"/>
      <c r="X29" s="89" t="str">
        <f t="shared" si="0"/>
        <v>Denominator: Number of SMS received in the reporing period</v>
      </c>
      <c r="Y29" s="84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3">
        <v>0</v>
      </c>
      <c r="AF29" s="33">
        <v>0</v>
      </c>
      <c r="AG29" s="38">
        <v>0</v>
      </c>
      <c r="AH29" s="45">
        <f t="shared" ref="AH29:AH30" si="104">E28+F28</f>
        <v>0</v>
      </c>
      <c r="AI29" s="33">
        <f t="shared" ref="AI29:AI30" si="105">G28</f>
        <v>0</v>
      </c>
      <c r="AJ29" s="33">
        <f t="shared" ref="AJ29:AJ30" si="106">H28</f>
        <v>0</v>
      </c>
      <c r="AK29" s="33">
        <f t="shared" ref="AK29:AK30" si="107">I28</f>
        <v>0</v>
      </c>
      <c r="AL29" s="33">
        <f t="shared" ref="AL29:AL30" si="108">J28</f>
        <v>0</v>
      </c>
      <c r="AM29" s="33">
        <f t="shared" ref="AM29:AM30" si="109">K28</f>
        <v>0</v>
      </c>
      <c r="AN29" s="33">
        <f t="shared" ref="AN29:AN30" si="110">L28</f>
        <v>0</v>
      </c>
      <c r="AO29" s="33">
        <f t="shared" ref="AO29:AO30" si="111">M28</f>
        <v>0</v>
      </c>
      <c r="AP29" s="38">
        <f t="shared" ref="AP29:AP30" si="112">SUM(AH29:AO29)</f>
        <v>0</v>
      </c>
      <c r="AQ29" s="45">
        <f t="shared" ref="AQ29:AQ30" si="113">N28+O28</f>
        <v>0</v>
      </c>
      <c r="AR29" s="33">
        <f t="shared" ref="AR29:AR30" si="114">P28</f>
        <v>0</v>
      </c>
      <c r="AS29" s="33">
        <f t="shared" ref="AS29:AS30" si="115">Q28</f>
        <v>0</v>
      </c>
      <c r="AT29" s="33">
        <f t="shared" ref="AT29:AT30" si="116">R28</f>
        <v>0</v>
      </c>
      <c r="AU29" s="33">
        <f t="shared" ref="AU29:AU30" si="117">S28</f>
        <v>0</v>
      </c>
      <c r="AV29" s="33">
        <f t="shared" ref="AV29:AV30" si="118">T28</f>
        <v>0</v>
      </c>
      <c r="AW29" s="33">
        <f t="shared" ref="AW29:AW30" si="119">U28</f>
        <v>0</v>
      </c>
      <c r="AX29" s="33">
        <f t="shared" ref="AX29:AX30" si="120">V28</f>
        <v>0</v>
      </c>
      <c r="AY29" s="46">
        <f t="shared" ref="AY29:AY30" si="121">SUM(AQ29:AX29)</f>
        <v>0</v>
      </c>
      <c r="AZ29" s="45">
        <f t="shared" ref="AZ29:AZ30" si="122">Y29+AH29+AQ29</f>
        <v>0</v>
      </c>
      <c r="BA29" s="33">
        <f t="shared" ref="BA29:BA30" si="123">Z29+AI29+AR29</f>
        <v>0</v>
      </c>
      <c r="BB29" s="33">
        <f t="shared" ref="BB29:BB30" si="124">AA29+AJ29+AS29</f>
        <v>0</v>
      </c>
      <c r="BC29" s="33">
        <f t="shared" ref="BC29:BC30" si="125">AB29+AK29+AT29</f>
        <v>0</v>
      </c>
      <c r="BD29" s="33">
        <f t="shared" ref="BD29:BD30" si="126">AC29+AL29+AU29</f>
        <v>0</v>
      </c>
      <c r="BE29" s="33">
        <f t="shared" ref="BE29:BE30" si="127">AD29+AM29+AV29</f>
        <v>0</v>
      </c>
      <c r="BF29" s="33">
        <f t="shared" ref="BF29:BF30" si="128">AE29+AN29+AW29</f>
        <v>0</v>
      </c>
      <c r="BG29" s="33">
        <f t="shared" ref="BG29:BG30" si="129">AF29+AO29+AX29</f>
        <v>0</v>
      </c>
      <c r="BH29" s="46">
        <f t="shared" ref="BH29:BH30" si="130">AG29+AP29+AY29</f>
        <v>0</v>
      </c>
    </row>
    <row r="30" spans="1:60">
      <c r="A30" s="76" t="s">
        <v>38</v>
      </c>
      <c r="B30" s="74">
        <v>68</v>
      </c>
      <c r="C30" s="68" t="s">
        <v>53</v>
      </c>
      <c r="D30" s="68" t="s">
        <v>95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  <c r="U30" s="78">
        <v>0</v>
      </c>
      <c r="V30" s="78">
        <v>0</v>
      </c>
      <c r="W30" s="78"/>
      <c r="X30" s="89" t="str">
        <f t="shared" si="0"/>
        <v>Numerator: Number of SMS on Mental health inquiries/reports</v>
      </c>
      <c r="Y30" s="84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8">
        <v>0</v>
      </c>
      <c r="AH30" s="45">
        <f t="shared" si="104"/>
        <v>0</v>
      </c>
      <c r="AI30" s="33">
        <f t="shared" si="105"/>
        <v>0</v>
      </c>
      <c r="AJ30" s="33">
        <f t="shared" si="106"/>
        <v>0</v>
      </c>
      <c r="AK30" s="33">
        <f t="shared" si="107"/>
        <v>0</v>
      </c>
      <c r="AL30" s="33">
        <f t="shared" si="108"/>
        <v>0</v>
      </c>
      <c r="AM30" s="33">
        <f t="shared" si="109"/>
        <v>0</v>
      </c>
      <c r="AN30" s="33">
        <f t="shared" si="110"/>
        <v>0</v>
      </c>
      <c r="AO30" s="33">
        <f t="shared" si="111"/>
        <v>0</v>
      </c>
      <c r="AP30" s="38">
        <f t="shared" si="112"/>
        <v>0</v>
      </c>
      <c r="AQ30" s="45">
        <f t="shared" si="113"/>
        <v>0</v>
      </c>
      <c r="AR30" s="33">
        <f t="shared" si="114"/>
        <v>0</v>
      </c>
      <c r="AS30" s="33">
        <f t="shared" si="115"/>
        <v>0</v>
      </c>
      <c r="AT30" s="33">
        <f t="shared" si="116"/>
        <v>0</v>
      </c>
      <c r="AU30" s="33">
        <f t="shared" si="117"/>
        <v>0</v>
      </c>
      <c r="AV30" s="33">
        <f t="shared" si="118"/>
        <v>0</v>
      </c>
      <c r="AW30" s="33">
        <f t="shared" si="119"/>
        <v>0</v>
      </c>
      <c r="AX30" s="33">
        <f t="shared" si="120"/>
        <v>0</v>
      </c>
      <c r="AY30" s="46">
        <f t="shared" si="121"/>
        <v>0</v>
      </c>
      <c r="AZ30" s="45">
        <f t="shared" si="122"/>
        <v>0</v>
      </c>
      <c r="BA30" s="33">
        <f t="shared" si="123"/>
        <v>0</v>
      </c>
      <c r="BB30" s="33">
        <f t="shared" si="124"/>
        <v>0</v>
      </c>
      <c r="BC30" s="33">
        <f t="shared" si="125"/>
        <v>0</v>
      </c>
      <c r="BD30" s="33">
        <f t="shared" si="126"/>
        <v>0</v>
      </c>
      <c r="BE30" s="33">
        <f t="shared" si="127"/>
        <v>0</v>
      </c>
      <c r="BF30" s="33">
        <f t="shared" si="128"/>
        <v>0</v>
      </c>
      <c r="BG30" s="33">
        <f t="shared" si="129"/>
        <v>0</v>
      </c>
      <c r="BH30" s="46">
        <f t="shared" si="130"/>
        <v>0</v>
      </c>
    </row>
    <row r="31" spans="1:60">
      <c r="A31" s="76" t="s">
        <v>38</v>
      </c>
      <c r="B31" s="74">
        <v>69</v>
      </c>
      <c r="C31" s="68" t="s">
        <v>53</v>
      </c>
      <c r="D31" s="68" t="s">
        <v>96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  <c r="U31" s="78">
        <v>0</v>
      </c>
      <c r="V31" s="78">
        <v>0</v>
      </c>
      <c r="W31" s="78"/>
      <c r="X31" s="89" t="str">
        <f t="shared" si="0"/>
        <v xml:space="preserve">Proportion of calls made on mental health </v>
      </c>
      <c r="Y31" s="87">
        <f t="shared" ref="Y31:BH31" si="131">IFERROR(Y33/Y32,0)</f>
        <v>0</v>
      </c>
      <c r="Z31" s="35">
        <f t="shared" si="131"/>
        <v>0</v>
      </c>
      <c r="AA31" s="35">
        <f t="shared" si="131"/>
        <v>0</v>
      </c>
      <c r="AB31" s="35">
        <f t="shared" si="131"/>
        <v>0</v>
      </c>
      <c r="AC31" s="35">
        <f t="shared" si="131"/>
        <v>0</v>
      </c>
      <c r="AD31" s="35">
        <f t="shared" si="131"/>
        <v>0</v>
      </c>
      <c r="AE31" s="35">
        <f t="shared" si="131"/>
        <v>0</v>
      </c>
      <c r="AF31" s="35">
        <f t="shared" si="131"/>
        <v>0</v>
      </c>
      <c r="AG31" s="40">
        <f t="shared" si="131"/>
        <v>0</v>
      </c>
      <c r="AH31" s="49">
        <f t="shared" si="131"/>
        <v>0</v>
      </c>
      <c r="AI31" s="35">
        <f t="shared" si="131"/>
        <v>0</v>
      </c>
      <c r="AJ31" s="35">
        <f t="shared" si="131"/>
        <v>0</v>
      </c>
      <c r="AK31" s="35">
        <f t="shared" si="131"/>
        <v>0</v>
      </c>
      <c r="AL31" s="35">
        <f t="shared" si="131"/>
        <v>0</v>
      </c>
      <c r="AM31" s="35">
        <f t="shared" si="131"/>
        <v>0</v>
      </c>
      <c r="AN31" s="35">
        <f t="shared" si="131"/>
        <v>0</v>
      </c>
      <c r="AO31" s="35">
        <f t="shared" si="131"/>
        <v>0</v>
      </c>
      <c r="AP31" s="40">
        <f t="shared" si="131"/>
        <v>0</v>
      </c>
      <c r="AQ31" s="49">
        <f t="shared" si="131"/>
        <v>0</v>
      </c>
      <c r="AR31" s="35">
        <f t="shared" si="131"/>
        <v>0</v>
      </c>
      <c r="AS31" s="35">
        <f t="shared" si="131"/>
        <v>0</v>
      </c>
      <c r="AT31" s="35">
        <f t="shared" si="131"/>
        <v>0</v>
      </c>
      <c r="AU31" s="35">
        <f t="shared" si="131"/>
        <v>0</v>
      </c>
      <c r="AV31" s="35">
        <f t="shared" si="131"/>
        <v>0</v>
      </c>
      <c r="AW31" s="35">
        <f t="shared" si="131"/>
        <v>0</v>
      </c>
      <c r="AX31" s="35">
        <f t="shared" si="131"/>
        <v>0</v>
      </c>
      <c r="AY31" s="50">
        <f t="shared" si="131"/>
        <v>0</v>
      </c>
      <c r="AZ31" s="49">
        <f t="shared" si="131"/>
        <v>0</v>
      </c>
      <c r="BA31" s="35">
        <f t="shared" si="131"/>
        <v>0</v>
      </c>
      <c r="BB31" s="35">
        <f t="shared" si="131"/>
        <v>0</v>
      </c>
      <c r="BC31" s="35">
        <f t="shared" si="131"/>
        <v>0</v>
      </c>
      <c r="BD31" s="35">
        <f t="shared" si="131"/>
        <v>0</v>
      </c>
      <c r="BE31" s="35">
        <f t="shared" si="131"/>
        <v>0</v>
      </c>
      <c r="BF31" s="35">
        <f t="shared" si="131"/>
        <v>0</v>
      </c>
      <c r="BG31" s="35">
        <f t="shared" si="131"/>
        <v>0</v>
      </c>
      <c r="BH31" s="50">
        <f t="shared" si="131"/>
        <v>0</v>
      </c>
    </row>
    <row r="32" spans="1:60">
      <c r="A32" s="76" t="s">
        <v>38</v>
      </c>
      <c r="B32" s="74">
        <v>70</v>
      </c>
      <c r="C32" s="68" t="s">
        <v>53</v>
      </c>
      <c r="D32" s="68" t="s">
        <v>97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78">
        <v>0</v>
      </c>
      <c r="U32" s="78">
        <v>0</v>
      </c>
      <c r="V32" s="78">
        <v>0</v>
      </c>
      <c r="W32" s="78"/>
      <c r="X32" s="89" t="str">
        <f t="shared" si="0"/>
        <v>Denominator: Number of calls received in the reporing period</v>
      </c>
      <c r="Y32" s="84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8">
        <v>0</v>
      </c>
      <c r="AH32" s="45">
        <f t="shared" ref="AH32:AH33" si="132">E31+F31</f>
        <v>0</v>
      </c>
      <c r="AI32" s="33">
        <f t="shared" ref="AI32:AI33" si="133">G31</f>
        <v>0</v>
      </c>
      <c r="AJ32" s="33">
        <f t="shared" ref="AJ32:AJ33" si="134">H31</f>
        <v>0</v>
      </c>
      <c r="AK32" s="33">
        <f t="shared" ref="AK32:AK33" si="135">I31</f>
        <v>0</v>
      </c>
      <c r="AL32" s="33">
        <f t="shared" ref="AL32:AL33" si="136">J31</f>
        <v>0</v>
      </c>
      <c r="AM32" s="33">
        <f t="shared" ref="AM32:AM33" si="137">K31</f>
        <v>0</v>
      </c>
      <c r="AN32" s="33">
        <f t="shared" ref="AN32:AN33" si="138">L31</f>
        <v>0</v>
      </c>
      <c r="AO32" s="33">
        <f t="shared" ref="AO32:AO33" si="139">M31</f>
        <v>0</v>
      </c>
      <c r="AP32" s="38">
        <f>SUM(AH32:AO32)</f>
        <v>0</v>
      </c>
      <c r="AQ32" s="45">
        <f t="shared" ref="AQ32:AQ33" si="140">N31+O31</f>
        <v>0</v>
      </c>
      <c r="AR32" s="33">
        <f>P31</f>
        <v>0</v>
      </c>
      <c r="AS32" s="33">
        <f>Q31</f>
        <v>0</v>
      </c>
      <c r="AT32" s="33">
        <f>R31</f>
        <v>0</v>
      </c>
      <c r="AU32" s="33">
        <f>S31</f>
        <v>0</v>
      </c>
      <c r="AV32" s="33">
        <f>T31</f>
        <v>0</v>
      </c>
      <c r="AW32" s="33">
        <f>U31</f>
        <v>0</v>
      </c>
      <c r="AX32" s="33">
        <f>V31</f>
        <v>0</v>
      </c>
      <c r="AY32" s="46">
        <f t="shared" ref="AY32:AY33" si="141">SUM(AQ32:AX32)</f>
        <v>0</v>
      </c>
      <c r="AZ32" s="45">
        <f t="shared" ref="AZ32:AZ33" si="142">Y32+AH32+AQ32</f>
        <v>0</v>
      </c>
      <c r="BA32" s="33">
        <f t="shared" ref="BA32:BA33" si="143">Z32+AI32+AR32</f>
        <v>0</v>
      </c>
      <c r="BB32" s="33">
        <f t="shared" ref="BB32:BB33" si="144">AA32+AJ32+AS32</f>
        <v>0</v>
      </c>
      <c r="BC32" s="33">
        <f t="shared" ref="BC32:BC33" si="145">AB32+AK32+AT32</f>
        <v>0</v>
      </c>
      <c r="BD32" s="33">
        <f t="shared" ref="BD32:BD33" si="146">AC32+AL32+AU32</f>
        <v>0</v>
      </c>
      <c r="BE32" s="33">
        <f t="shared" ref="BE32:BE33" si="147">AD32+AM32+AV32</f>
        <v>0</v>
      </c>
      <c r="BF32" s="33">
        <f t="shared" ref="BF32:BF33" si="148">AE32+AN32+AW32</f>
        <v>0</v>
      </c>
      <c r="BG32" s="33">
        <f t="shared" ref="BG32:BG33" si="149">AF32+AO32+AX32</f>
        <v>0</v>
      </c>
      <c r="BH32" s="46">
        <f t="shared" ref="BH32:BH33" si="150">AG32+AP32+AY32</f>
        <v>0</v>
      </c>
    </row>
    <row r="33" spans="1:60">
      <c r="A33" s="76" t="s">
        <v>38</v>
      </c>
      <c r="B33" s="74">
        <v>71</v>
      </c>
      <c r="C33" s="68" t="s">
        <v>53</v>
      </c>
      <c r="D33" s="68" t="s">
        <v>98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  <c r="U33" s="78">
        <v>0</v>
      </c>
      <c r="V33" s="78">
        <v>0</v>
      </c>
      <c r="W33" s="78"/>
      <c r="X33" s="89" t="str">
        <f t="shared" si="0"/>
        <v>Numerator: Number of calls on Mental health inquiries/reports</v>
      </c>
      <c r="Y33" s="84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8">
        <v>0</v>
      </c>
      <c r="AH33" s="45">
        <f t="shared" si="132"/>
        <v>0</v>
      </c>
      <c r="AI33" s="33">
        <f t="shared" si="133"/>
        <v>0</v>
      </c>
      <c r="AJ33" s="33">
        <f t="shared" si="134"/>
        <v>0</v>
      </c>
      <c r="AK33" s="33">
        <f t="shared" si="135"/>
        <v>0</v>
      </c>
      <c r="AL33" s="33">
        <f t="shared" si="136"/>
        <v>0</v>
      </c>
      <c r="AM33" s="33">
        <f t="shared" si="137"/>
        <v>0</v>
      </c>
      <c r="AN33" s="33">
        <f t="shared" si="138"/>
        <v>0</v>
      </c>
      <c r="AO33" s="33">
        <f t="shared" si="139"/>
        <v>0</v>
      </c>
      <c r="AP33" s="38">
        <v>0</v>
      </c>
      <c r="AQ33" s="45">
        <f t="shared" si="140"/>
        <v>0</v>
      </c>
      <c r="AR33" s="33">
        <f>P32</f>
        <v>0</v>
      </c>
      <c r="AS33" s="33">
        <f>Q32</f>
        <v>0</v>
      </c>
      <c r="AT33" s="33">
        <f>R32</f>
        <v>0</v>
      </c>
      <c r="AU33" s="33">
        <f>S32</f>
        <v>0</v>
      </c>
      <c r="AV33" s="33">
        <f>T32</f>
        <v>0</v>
      </c>
      <c r="AW33" s="33">
        <f>U32</f>
        <v>0</v>
      </c>
      <c r="AX33" s="33">
        <f>V32</f>
        <v>0</v>
      </c>
      <c r="AY33" s="46">
        <f t="shared" si="141"/>
        <v>0</v>
      </c>
      <c r="AZ33" s="45">
        <f t="shared" si="142"/>
        <v>0</v>
      </c>
      <c r="BA33" s="33">
        <f t="shared" si="143"/>
        <v>0</v>
      </c>
      <c r="BB33" s="33">
        <f t="shared" si="144"/>
        <v>0</v>
      </c>
      <c r="BC33" s="33">
        <f t="shared" si="145"/>
        <v>0</v>
      </c>
      <c r="BD33" s="33">
        <f t="shared" si="146"/>
        <v>0</v>
      </c>
      <c r="BE33" s="33">
        <f t="shared" si="147"/>
        <v>0</v>
      </c>
      <c r="BF33" s="33">
        <f t="shared" si="148"/>
        <v>0</v>
      </c>
      <c r="BG33" s="33">
        <f t="shared" si="149"/>
        <v>0</v>
      </c>
      <c r="BH33" s="46">
        <f t="shared" si="150"/>
        <v>0</v>
      </c>
    </row>
    <row r="34" spans="1:60">
      <c r="A34" s="76" t="s">
        <v>38</v>
      </c>
      <c r="B34" s="74">
        <v>72</v>
      </c>
      <c r="C34" s="68" t="s">
        <v>53</v>
      </c>
      <c r="D34" s="68" t="s">
        <v>99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  <c r="U34" s="78">
        <v>0</v>
      </c>
      <c r="V34" s="78">
        <v>0</v>
      </c>
      <c r="W34" s="78"/>
      <c r="X34" s="89" t="str">
        <f t="shared" si="0"/>
        <v>Proportion of SMS made on conversion therapy</v>
      </c>
      <c r="Y34" s="87">
        <f t="shared" ref="Y34:BH34" si="151">IFERROR(Y36/Y35,0)</f>
        <v>0</v>
      </c>
      <c r="Z34" s="35">
        <f t="shared" si="151"/>
        <v>0</v>
      </c>
      <c r="AA34" s="35">
        <f t="shared" si="151"/>
        <v>0</v>
      </c>
      <c r="AB34" s="35">
        <f t="shared" si="151"/>
        <v>0</v>
      </c>
      <c r="AC34" s="35">
        <f t="shared" si="151"/>
        <v>0</v>
      </c>
      <c r="AD34" s="35">
        <f t="shared" si="151"/>
        <v>0</v>
      </c>
      <c r="AE34" s="35">
        <f t="shared" si="151"/>
        <v>0</v>
      </c>
      <c r="AF34" s="35">
        <f t="shared" si="151"/>
        <v>0</v>
      </c>
      <c r="AG34" s="40">
        <f t="shared" si="151"/>
        <v>0</v>
      </c>
      <c r="AH34" s="49">
        <f t="shared" si="151"/>
        <v>0</v>
      </c>
      <c r="AI34" s="35">
        <f t="shared" si="151"/>
        <v>0</v>
      </c>
      <c r="AJ34" s="35">
        <f t="shared" si="151"/>
        <v>0</v>
      </c>
      <c r="AK34" s="35">
        <f t="shared" si="151"/>
        <v>0</v>
      </c>
      <c r="AL34" s="35">
        <f t="shared" si="151"/>
        <v>0</v>
      </c>
      <c r="AM34" s="35">
        <f t="shared" si="151"/>
        <v>0</v>
      </c>
      <c r="AN34" s="35">
        <f t="shared" si="151"/>
        <v>0</v>
      </c>
      <c r="AO34" s="35">
        <f t="shared" si="151"/>
        <v>0</v>
      </c>
      <c r="AP34" s="40">
        <f t="shared" si="151"/>
        <v>0</v>
      </c>
      <c r="AQ34" s="49">
        <f t="shared" si="151"/>
        <v>0</v>
      </c>
      <c r="AR34" s="35">
        <f t="shared" si="151"/>
        <v>0</v>
      </c>
      <c r="AS34" s="35">
        <f t="shared" si="151"/>
        <v>0</v>
      </c>
      <c r="AT34" s="35">
        <f t="shared" si="151"/>
        <v>0</v>
      </c>
      <c r="AU34" s="35">
        <f t="shared" si="151"/>
        <v>0</v>
      </c>
      <c r="AV34" s="35">
        <f t="shared" si="151"/>
        <v>0</v>
      </c>
      <c r="AW34" s="35">
        <f t="shared" si="151"/>
        <v>0</v>
      </c>
      <c r="AX34" s="35">
        <f t="shared" si="151"/>
        <v>0</v>
      </c>
      <c r="AY34" s="50">
        <f t="shared" si="151"/>
        <v>0</v>
      </c>
      <c r="AZ34" s="49">
        <f t="shared" si="151"/>
        <v>0</v>
      </c>
      <c r="BA34" s="35">
        <f t="shared" si="151"/>
        <v>0</v>
      </c>
      <c r="BB34" s="35">
        <f t="shared" si="151"/>
        <v>0</v>
      </c>
      <c r="BC34" s="35">
        <f t="shared" si="151"/>
        <v>0</v>
      </c>
      <c r="BD34" s="35">
        <f t="shared" si="151"/>
        <v>0</v>
      </c>
      <c r="BE34" s="35">
        <f t="shared" si="151"/>
        <v>0</v>
      </c>
      <c r="BF34" s="35">
        <f t="shared" si="151"/>
        <v>0</v>
      </c>
      <c r="BG34" s="35">
        <f t="shared" si="151"/>
        <v>0</v>
      </c>
      <c r="BH34" s="50">
        <f t="shared" si="151"/>
        <v>0</v>
      </c>
    </row>
    <row r="35" spans="1:60">
      <c r="A35" s="76" t="s">
        <v>38</v>
      </c>
      <c r="B35" s="74">
        <v>73</v>
      </c>
      <c r="C35" s="68" t="s">
        <v>53</v>
      </c>
      <c r="D35" s="68" t="s">
        <v>94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78">
        <v>0</v>
      </c>
      <c r="U35" s="78">
        <v>0</v>
      </c>
      <c r="V35" s="78">
        <v>0</v>
      </c>
      <c r="W35" s="78"/>
      <c r="X35" s="89" t="str">
        <f t="shared" si="0"/>
        <v>Denominator: Number of SMS received in the reporing period</v>
      </c>
      <c r="Y35" s="84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8">
        <v>0</v>
      </c>
      <c r="AH35" s="45">
        <f t="shared" ref="AH35:AH36" si="152">E34+F34</f>
        <v>0</v>
      </c>
      <c r="AI35" s="33">
        <f t="shared" ref="AI35:AI36" si="153">G34</f>
        <v>0</v>
      </c>
      <c r="AJ35" s="33">
        <f t="shared" ref="AJ35:AJ36" si="154">H34</f>
        <v>0</v>
      </c>
      <c r="AK35" s="33">
        <f t="shared" ref="AK35:AK36" si="155">I34</f>
        <v>0</v>
      </c>
      <c r="AL35" s="33">
        <f t="shared" ref="AL35:AL36" si="156">J34</f>
        <v>0</v>
      </c>
      <c r="AM35" s="33">
        <f t="shared" ref="AM35:AM36" si="157">K34</f>
        <v>0</v>
      </c>
      <c r="AN35" s="33">
        <f t="shared" ref="AN35:AN36" si="158">L34</f>
        <v>0</v>
      </c>
      <c r="AO35" s="33">
        <f t="shared" ref="AO35:AO36" si="159">M34</f>
        <v>0</v>
      </c>
      <c r="AP35" s="38">
        <f t="shared" ref="AP35:AP36" si="160">SUM(AH35:AO35)</f>
        <v>0</v>
      </c>
      <c r="AQ35" s="45">
        <f t="shared" ref="AQ35:AQ36" si="161">N34+O34</f>
        <v>0</v>
      </c>
      <c r="AR35" s="33">
        <f t="shared" ref="AR35:AR36" si="162">P34</f>
        <v>0</v>
      </c>
      <c r="AS35" s="33">
        <f t="shared" ref="AS35:AS36" si="163">Q34</f>
        <v>0</v>
      </c>
      <c r="AT35" s="33">
        <f t="shared" ref="AT35:AT36" si="164">R34</f>
        <v>0</v>
      </c>
      <c r="AU35" s="33">
        <f t="shared" ref="AU35:AU36" si="165">S34</f>
        <v>0</v>
      </c>
      <c r="AV35" s="33">
        <f t="shared" ref="AV35:AV36" si="166">T34</f>
        <v>0</v>
      </c>
      <c r="AW35" s="33">
        <f t="shared" ref="AW35:AW36" si="167">U34</f>
        <v>0</v>
      </c>
      <c r="AX35" s="33">
        <f t="shared" ref="AX35:AX36" si="168">V34</f>
        <v>0</v>
      </c>
      <c r="AY35" s="46">
        <f t="shared" ref="AY35:AY36" si="169">SUM(AQ35:AX35)</f>
        <v>0</v>
      </c>
      <c r="AZ35" s="45">
        <f t="shared" ref="AZ35:AZ36" si="170">Y35+AH35+AQ35</f>
        <v>0</v>
      </c>
      <c r="BA35" s="33">
        <f t="shared" ref="BA35:BA36" si="171">Z35+AI35+AR35</f>
        <v>0</v>
      </c>
      <c r="BB35" s="33">
        <f t="shared" ref="BB35:BB36" si="172">AA35+AJ35+AS35</f>
        <v>0</v>
      </c>
      <c r="BC35" s="33">
        <f t="shared" ref="BC35:BC36" si="173">AB35+AK35+AT35</f>
        <v>0</v>
      </c>
      <c r="BD35" s="33">
        <f t="shared" ref="BD35:BD36" si="174">AC35+AL35+AU35</f>
        <v>0</v>
      </c>
      <c r="BE35" s="33">
        <f t="shared" ref="BE35:BE36" si="175">AD35+AM35+AV35</f>
        <v>0</v>
      </c>
      <c r="BF35" s="33">
        <f t="shared" ref="BF35:BF36" si="176">AE35+AN35+AW35</f>
        <v>0</v>
      </c>
      <c r="BG35" s="33">
        <f t="shared" ref="BG35:BG36" si="177">AF35+AO35+AX35</f>
        <v>0</v>
      </c>
      <c r="BH35" s="46">
        <f t="shared" ref="BH35:BH36" si="178">AG35+AP35+AY35</f>
        <v>0</v>
      </c>
    </row>
    <row r="36" spans="1:60">
      <c r="A36" s="76" t="s">
        <v>38</v>
      </c>
      <c r="B36" s="74">
        <v>74</v>
      </c>
      <c r="C36" s="68" t="s">
        <v>53</v>
      </c>
      <c r="D36" s="68" t="s">
        <v>100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  <c r="U36" s="78">
        <v>0</v>
      </c>
      <c r="V36" s="78">
        <v>0</v>
      </c>
      <c r="W36" s="78"/>
      <c r="X36" s="89" t="str">
        <f t="shared" si="0"/>
        <v>Numerator: Number of SMS on Conversion Therapy inquiries/reports</v>
      </c>
      <c r="Y36" s="84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0</v>
      </c>
      <c r="AF36" s="33">
        <v>0</v>
      </c>
      <c r="AG36" s="38">
        <v>0</v>
      </c>
      <c r="AH36" s="45">
        <f t="shared" si="152"/>
        <v>0</v>
      </c>
      <c r="AI36" s="33">
        <f t="shared" si="153"/>
        <v>0</v>
      </c>
      <c r="AJ36" s="33">
        <f t="shared" si="154"/>
        <v>0</v>
      </c>
      <c r="AK36" s="33">
        <f t="shared" si="155"/>
        <v>0</v>
      </c>
      <c r="AL36" s="33">
        <f t="shared" si="156"/>
        <v>0</v>
      </c>
      <c r="AM36" s="33">
        <f t="shared" si="157"/>
        <v>0</v>
      </c>
      <c r="AN36" s="33">
        <f t="shared" si="158"/>
        <v>0</v>
      </c>
      <c r="AO36" s="33">
        <f t="shared" si="159"/>
        <v>0</v>
      </c>
      <c r="AP36" s="38">
        <f t="shared" si="160"/>
        <v>0</v>
      </c>
      <c r="AQ36" s="45">
        <f t="shared" si="161"/>
        <v>0</v>
      </c>
      <c r="AR36" s="33">
        <f t="shared" si="162"/>
        <v>0</v>
      </c>
      <c r="AS36" s="33">
        <f t="shared" si="163"/>
        <v>0</v>
      </c>
      <c r="AT36" s="33">
        <f t="shared" si="164"/>
        <v>0</v>
      </c>
      <c r="AU36" s="33">
        <f t="shared" si="165"/>
        <v>0</v>
      </c>
      <c r="AV36" s="33">
        <f t="shared" si="166"/>
        <v>0</v>
      </c>
      <c r="AW36" s="33">
        <f t="shared" si="167"/>
        <v>0</v>
      </c>
      <c r="AX36" s="33">
        <f t="shared" si="168"/>
        <v>0</v>
      </c>
      <c r="AY36" s="46">
        <f t="shared" si="169"/>
        <v>0</v>
      </c>
      <c r="AZ36" s="45">
        <f t="shared" si="170"/>
        <v>0</v>
      </c>
      <c r="BA36" s="33">
        <f t="shared" si="171"/>
        <v>0</v>
      </c>
      <c r="BB36" s="33">
        <f t="shared" si="172"/>
        <v>0</v>
      </c>
      <c r="BC36" s="33">
        <f t="shared" si="173"/>
        <v>0</v>
      </c>
      <c r="BD36" s="33">
        <f t="shared" si="174"/>
        <v>0</v>
      </c>
      <c r="BE36" s="33">
        <f t="shared" si="175"/>
        <v>0</v>
      </c>
      <c r="BF36" s="33">
        <f t="shared" si="176"/>
        <v>0</v>
      </c>
      <c r="BG36" s="33">
        <f t="shared" si="177"/>
        <v>0</v>
      </c>
      <c r="BH36" s="46">
        <f t="shared" si="178"/>
        <v>0</v>
      </c>
    </row>
    <row r="37" spans="1:60">
      <c r="A37" s="76" t="s">
        <v>38</v>
      </c>
      <c r="B37" s="74">
        <v>75</v>
      </c>
      <c r="C37" s="68" t="s">
        <v>53</v>
      </c>
      <c r="D37" s="68" t="s">
        <v>101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  <c r="U37" s="78">
        <v>0</v>
      </c>
      <c r="V37" s="78">
        <v>0</v>
      </c>
      <c r="W37" s="78"/>
      <c r="X37" s="89" t="str">
        <f t="shared" si="0"/>
        <v>Proportion of calls made on conversion therapy</v>
      </c>
      <c r="Y37" s="87">
        <f t="shared" ref="Y37:BH37" si="179">IFERROR(Y39/Y38,0)</f>
        <v>0</v>
      </c>
      <c r="Z37" s="35">
        <f t="shared" si="179"/>
        <v>0</v>
      </c>
      <c r="AA37" s="35">
        <f t="shared" si="179"/>
        <v>0</v>
      </c>
      <c r="AB37" s="35">
        <f t="shared" si="179"/>
        <v>0</v>
      </c>
      <c r="AC37" s="35">
        <f t="shared" si="179"/>
        <v>0</v>
      </c>
      <c r="AD37" s="35">
        <f t="shared" si="179"/>
        <v>0</v>
      </c>
      <c r="AE37" s="35">
        <f t="shared" si="179"/>
        <v>0</v>
      </c>
      <c r="AF37" s="35">
        <f t="shared" si="179"/>
        <v>0</v>
      </c>
      <c r="AG37" s="40">
        <f t="shared" si="179"/>
        <v>0</v>
      </c>
      <c r="AH37" s="49">
        <f t="shared" si="179"/>
        <v>0</v>
      </c>
      <c r="AI37" s="35">
        <f t="shared" si="179"/>
        <v>0</v>
      </c>
      <c r="AJ37" s="35">
        <f t="shared" si="179"/>
        <v>0</v>
      </c>
      <c r="AK37" s="35">
        <f t="shared" si="179"/>
        <v>0</v>
      </c>
      <c r="AL37" s="35">
        <f t="shared" si="179"/>
        <v>0</v>
      </c>
      <c r="AM37" s="35">
        <f t="shared" si="179"/>
        <v>0</v>
      </c>
      <c r="AN37" s="35">
        <f t="shared" si="179"/>
        <v>0</v>
      </c>
      <c r="AO37" s="35">
        <f t="shared" si="179"/>
        <v>0</v>
      </c>
      <c r="AP37" s="40">
        <f t="shared" si="179"/>
        <v>0</v>
      </c>
      <c r="AQ37" s="49">
        <f t="shared" si="179"/>
        <v>0</v>
      </c>
      <c r="AR37" s="35">
        <f t="shared" si="179"/>
        <v>0</v>
      </c>
      <c r="AS37" s="35">
        <f t="shared" si="179"/>
        <v>0</v>
      </c>
      <c r="AT37" s="35">
        <f t="shared" si="179"/>
        <v>0</v>
      </c>
      <c r="AU37" s="35">
        <f t="shared" si="179"/>
        <v>0</v>
      </c>
      <c r="AV37" s="35">
        <f t="shared" si="179"/>
        <v>0</v>
      </c>
      <c r="AW37" s="35">
        <f t="shared" si="179"/>
        <v>0</v>
      </c>
      <c r="AX37" s="35">
        <f t="shared" si="179"/>
        <v>0</v>
      </c>
      <c r="AY37" s="50">
        <f t="shared" si="179"/>
        <v>0</v>
      </c>
      <c r="AZ37" s="49">
        <f t="shared" si="179"/>
        <v>0</v>
      </c>
      <c r="BA37" s="35">
        <f t="shared" si="179"/>
        <v>0</v>
      </c>
      <c r="BB37" s="35">
        <f t="shared" si="179"/>
        <v>0</v>
      </c>
      <c r="BC37" s="35">
        <f t="shared" si="179"/>
        <v>0</v>
      </c>
      <c r="BD37" s="35">
        <f t="shared" si="179"/>
        <v>0</v>
      </c>
      <c r="BE37" s="35">
        <f t="shared" si="179"/>
        <v>0</v>
      </c>
      <c r="BF37" s="35">
        <f t="shared" si="179"/>
        <v>0</v>
      </c>
      <c r="BG37" s="35">
        <f t="shared" si="179"/>
        <v>0</v>
      </c>
      <c r="BH37" s="50">
        <f t="shared" si="179"/>
        <v>0</v>
      </c>
    </row>
    <row r="38" spans="1:60">
      <c r="A38" s="76" t="s">
        <v>38</v>
      </c>
      <c r="B38" s="74">
        <v>76</v>
      </c>
      <c r="C38" s="68" t="s">
        <v>53</v>
      </c>
      <c r="D38" s="68" t="s">
        <v>97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  <c r="U38" s="78">
        <v>0</v>
      </c>
      <c r="V38" s="78">
        <v>0</v>
      </c>
      <c r="W38" s="78"/>
      <c r="X38" s="89" t="str">
        <f t="shared" si="0"/>
        <v>Denominator: Number of calls received in the reporing period</v>
      </c>
      <c r="Y38" s="84">
        <v>0</v>
      </c>
      <c r="Z38" s="33">
        <v>0</v>
      </c>
      <c r="AA38" s="33">
        <v>0</v>
      </c>
      <c r="AB38" s="33">
        <v>0</v>
      </c>
      <c r="AC38" s="33">
        <v>0</v>
      </c>
      <c r="AD38" s="33">
        <v>0</v>
      </c>
      <c r="AE38" s="33">
        <v>0</v>
      </c>
      <c r="AF38" s="33">
        <v>0</v>
      </c>
      <c r="AG38" s="38">
        <v>0</v>
      </c>
      <c r="AH38" s="45">
        <f t="shared" ref="AH38:AH39" si="180">E37+F37</f>
        <v>0</v>
      </c>
      <c r="AI38" s="33">
        <f t="shared" ref="AI38:AI39" si="181">G37</f>
        <v>0</v>
      </c>
      <c r="AJ38" s="33">
        <f t="shared" ref="AJ38:AJ39" si="182">H37</f>
        <v>0</v>
      </c>
      <c r="AK38" s="33">
        <f t="shared" ref="AK38:AK39" si="183">I37</f>
        <v>0</v>
      </c>
      <c r="AL38" s="33">
        <f t="shared" ref="AL38:AL39" si="184">J37</f>
        <v>0</v>
      </c>
      <c r="AM38" s="33">
        <f t="shared" ref="AM38:AM39" si="185">K37</f>
        <v>0</v>
      </c>
      <c r="AN38" s="33">
        <f t="shared" ref="AN38:AN39" si="186">L37</f>
        <v>0</v>
      </c>
      <c r="AO38" s="33">
        <f t="shared" ref="AO38:AO39" si="187">M37</f>
        <v>0</v>
      </c>
      <c r="AP38" s="38">
        <f t="shared" ref="AP38:AP39" si="188">SUM(AH38:AO38)</f>
        <v>0</v>
      </c>
      <c r="AQ38" s="45">
        <f t="shared" ref="AQ38:AQ39" si="189">N37+O37</f>
        <v>0</v>
      </c>
      <c r="AR38" s="33">
        <f t="shared" ref="AR38:AR39" si="190">P37</f>
        <v>0</v>
      </c>
      <c r="AS38" s="33">
        <f t="shared" ref="AS38:AS39" si="191">Q37</f>
        <v>0</v>
      </c>
      <c r="AT38" s="33">
        <f t="shared" ref="AT38:AT39" si="192">R37</f>
        <v>0</v>
      </c>
      <c r="AU38" s="33">
        <f t="shared" ref="AU38:AU39" si="193">S37</f>
        <v>0</v>
      </c>
      <c r="AV38" s="33">
        <f t="shared" ref="AV38:AV39" si="194">T37</f>
        <v>0</v>
      </c>
      <c r="AW38" s="33">
        <f t="shared" ref="AW38:AW39" si="195">U37</f>
        <v>0</v>
      </c>
      <c r="AX38" s="33">
        <f t="shared" ref="AX38:AX39" si="196">V37</f>
        <v>0</v>
      </c>
      <c r="AY38" s="46">
        <f t="shared" ref="AY38:AY39" si="197">SUM(AQ38:AX38)</f>
        <v>0</v>
      </c>
      <c r="AZ38" s="45">
        <f t="shared" ref="AZ38:AZ39" si="198">Y38+AH38+AQ38</f>
        <v>0</v>
      </c>
      <c r="BA38" s="33">
        <f t="shared" ref="BA38:BA39" si="199">Z38+AI38+AR38</f>
        <v>0</v>
      </c>
      <c r="BB38" s="33">
        <f t="shared" ref="BB38:BB39" si="200">AA38+AJ38+AS38</f>
        <v>0</v>
      </c>
      <c r="BC38" s="33">
        <f t="shared" ref="BC38:BC39" si="201">AB38+AK38+AT38</f>
        <v>0</v>
      </c>
      <c r="BD38" s="33">
        <f t="shared" ref="BD38:BD39" si="202">AC38+AL38+AU38</f>
        <v>0</v>
      </c>
      <c r="BE38" s="33">
        <f t="shared" ref="BE38:BE39" si="203">AD38+AM38+AV38</f>
        <v>0</v>
      </c>
      <c r="BF38" s="33">
        <f t="shared" ref="BF38:BF39" si="204">AE38+AN38+AW38</f>
        <v>0</v>
      </c>
      <c r="BG38" s="33">
        <f t="shared" ref="BG38:BG39" si="205">AF38+AO38+AX38</f>
        <v>0</v>
      </c>
      <c r="BH38" s="46">
        <f t="shared" ref="BH38:BH39" si="206">AG38+AP38+AY38</f>
        <v>0</v>
      </c>
    </row>
    <row r="39" spans="1:60" ht="15.75" thickBot="1">
      <c r="A39" s="75" t="s">
        <v>38</v>
      </c>
      <c r="B39" s="73">
        <v>77</v>
      </c>
      <c r="C39" s="71" t="s">
        <v>53</v>
      </c>
      <c r="D39" s="71" t="s">
        <v>102</v>
      </c>
      <c r="E39" s="80">
        <v>0</v>
      </c>
      <c r="F39" s="80">
        <v>0</v>
      </c>
      <c r="G39" s="80">
        <v>0</v>
      </c>
      <c r="H39" s="80">
        <v>0</v>
      </c>
      <c r="I39" s="80">
        <v>0</v>
      </c>
      <c r="J39" s="80">
        <v>0</v>
      </c>
      <c r="K39" s="80">
        <v>0</v>
      </c>
      <c r="L39" s="80">
        <v>0</v>
      </c>
      <c r="M39" s="80">
        <v>0</v>
      </c>
      <c r="N39" s="80">
        <v>0</v>
      </c>
      <c r="O39" s="80">
        <v>0</v>
      </c>
      <c r="P39" s="80">
        <v>0</v>
      </c>
      <c r="Q39" s="80">
        <v>0</v>
      </c>
      <c r="R39" s="80">
        <v>0</v>
      </c>
      <c r="S39" s="80">
        <v>0</v>
      </c>
      <c r="T39" s="80">
        <v>0</v>
      </c>
      <c r="U39" s="80">
        <v>0</v>
      </c>
      <c r="V39" s="80">
        <v>0</v>
      </c>
      <c r="W39" s="80"/>
      <c r="X39" s="103" t="str">
        <f t="shared" si="0"/>
        <v>Numerator: Number of calls on Conversion Therapy inquiries/reports</v>
      </c>
      <c r="Y39" s="88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6">
        <v>0</v>
      </c>
      <c r="AH39" s="51">
        <f t="shared" si="180"/>
        <v>0</v>
      </c>
      <c r="AI39" s="52">
        <f t="shared" si="181"/>
        <v>0</v>
      </c>
      <c r="AJ39" s="52">
        <f t="shared" si="182"/>
        <v>0</v>
      </c>
      <c r="AK39" s="52">
        <f t="shared" si="183"/>
        <v>0</v>
      </c>
      <c r="AL39" s="52">
        <f t="shared" si="184"/>
        <v>0</v>
      </c>
      <c r="AM39" s="52">
        <f t="shared" si="185"/>
        <v>0</v>
      </c>
      <c r="AN39" s="52">
        <f t="shared" si="186"/>
        <v>0</v>
      </c>
      <c r="AO39" s="52">
        <f t="shared" si="187"/>
        <v>0</v>
      </c>
      <c r="AP39" s="56">
        <f t="shared" si="188"/>
        <v>0</v>
      </c>
      <c r="AQ39" s="51">
        <f t="shared" si="189"/>
        <v>0</v>
      </c>
      <c r="AR39" s="52">
        <f t="shared" si="190"/>
        <v>0</v>
      </c>
      <c r="AS39" s="52">
        <f t="shared" si="191"/>
        <v>0</v>
      </c>
      <c r="AT39" s="52">
        <f t="shared" si="192"/>
        <v>0</v>
      </c>
      <c r="AU39" s="52">
        <f t="shared" si="193"/>
        <v>0</v>
      </c>
      <c r="AV39" s="52">
        <f t="shared" si="194"/>
        <v>0</v>
      </c>
      <c r="AW39" s="52">
        <f t="shared" si="195"/>
        <v>0</v>
      </c>
      <c r="AX39" s="52">
        <f t="shared" si="196"/>
        <v>0</v>
      </c>
      <c r="AY39" s="53">
        <f t="shared" si="197"/>
        <v>0</v>
      </c>
      <c r="AZ39" s="51">
        <f t="shared" si="198"/>
        <v>0</v>
      </c>
      <c r="BA39" s="52">
        <f t="shared" si="199"/>
        <v>0</v>
      </c>
      <c r="BB39" s="52">
        <f t="shared" si="200"/>
        <v>0</v>
      </c>
      <c r="BC39" s="52">
        <f t="shared" si="201"/>
        <v>0</v>
      </c>
      <c r="BD39" s="52">
        <f t="shared" si="202"/>
        <v>0</v>
      </c>
      <c r="BE39" s="52">
        <f t="shared" si="203"/>
        <v>0</v>
      </c>
      <c r="BF39" s="52">
        <f t="shared" si="204"/>
        <v>0</v>
      </c>
      <c r="BG39" s="52">
        <f t="shared" si="205"/>
        <v>0</v>
      </c>
      <c r="BH39" s="53">
        <f t="shared" si="206"/>
        <v>0</v>
      </c>
    </row>
  </sheetData>
  <mergeCells count="4">
    <mergeCell ref="AH4:AP4"/>
    <mergeCell ref="AQ4:AY4"/>
    <mergeCell ref="AZ4:BH4"/>
    <mergeCell ref="Y4:AG4"/>
  </mergeCells>
  <pageMargins left="0.7" right="0.7" top="0.75" bottom="0.75" header="0.3" footer="0.3"/>
  <pageSetup orientation="portrait" r:id="rId2"/>
  <ignoredErrors>
    <ignoredError sqref="AP7 AP10:AY10 AP15:AP27 AY15:AY27 AP14:AY14 AY11" formulaRange="1"/>
    <ignoredError sqref="AY33 AY29:AY30 AP29:AP30 AY32 AP32:AP33 AY35:AY36 AP35:AP36 AY38:AY39 AP38:AP39" formula="1" formulaRange="1"/>
    <ignoredError sqref="AH28:BH28 AH38:AO39 AQ38:AX39 AZ38:BH39 AH37:BH37 AH35:AO36 AQ35:AX36 AZ35:BH36 AH34:BH34 AH32:AO33 AQ33:AX33 AQ32:AX32 AZ32:BH32 AH31:BH31 AH29:AO30 AQ29:AX30 AZ29:BH30 AZ33:BH3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F2"/>
  <sheetViews>
    <sheetView showGridLines="0" workbookViewId="0">
      <selection activeCell="E1" sqref="E1"/>
    </sheetView>
  </sheetViews>
  <sheetFormatPr defaultRowHeight="15"/>
  <cols>
    <col min="1" max="1" width="18.7109375" bestFit="1" customWidth="1"/>
    <col min="2" max="2" width="6.85546875" bestFit="1" customWidth="1"/>
    <col min="3" max="3" width="41.28515625" bestFit="1" customWidth="1"/>
    <col min="4" max="4" width="6" bestFit="1" customWidth="1"/>
    <col min="5" max="5" width="4.5703125" bestFit="1" customWidth="1"/>
    <col min="6" max="6" width="5.42578125" bestFit="1" customWidth="1"/>
    <col min="7" max="7" width="8.7109375" bestFit="1" customWidth="1"/>
    <col min="8" max="9" width="5" bestFit="1" customWidth="1"/>
    <col min="10" max="10" width="4" bestFit="1" customWidth="1"/>
    <col min="11" max="11" width="3.28515625" bestFit="1" customWidth="1"/>
    <col min="12" max="12" width="4" bestFit="1" customWidth="1"/>
    <col min="13" max="14" width="3.28515625" bestFit="1" customWidth="1"/>
    <col min="15" max="15" width="4" bestFit="1" customWidth="1"/>
    <col min="16" max="17" width="3.28515625" bestFit="1" customWidth="1"/>
    <col min="18" max="18" width="4" bestFit="1" customWidth="1"/>
    <col min="19" max="20" width="3.28515625" bestFit="1" customWidth="1"/>
    <col min="21" max="21" width="4" bestFit="1" customWidth="1"/>
    <col min="22" max="24" width="3.28515625" bestFit="1" customWidth="1"/>
    <col min="25" max="25" width="4" bestFit="1" customWidth="1"/>
    <col min="26" max="28" width="3.28515625" bestFit="1" customWidth="1"/>
    <col min="29" max="29" width="5" bestFit="1" customWidth="1"/>
    <col min="30" max="32" width="3.28515625" bestFit="1" customWidth="1"/>
  </cols>
  <sheetData>
    <row r="1" spans="1:32" ht="203.25">
      <c r="A1" s="111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 t="s">
        <v>5</v>
      </c>
      <c r="G1" s="112" t="s">
        <v>138</v>
      </c>
      <c r="H1" s="112" t="s">
        <v>24</v>
      </c>
      <c r="I1" s="112" t="s">
        <v>139</v>
      </c>
      <c r="J1" s="112" t="s">
        <v>134</v>
      </c>
      <c r="K1" s="112" t="s">
        <v>43</v>
      </c>
      <c r="L1" s="112" t="s">
        <v>47</v>
      </c>
      <c r="M1" s="112" t="s">
        <v>30</v>
      </c>
      <c r="N1" s="112" t="s">
        <v>135</v>
      </c>
      <c r="O1" s="112" t="s">
        <v>46</v>
      </c>
      <c r="P1" s="112" t="s">
        <v>58</v>
      </c>
      <c r="Q1" s="112" t="s">
        <v>59</v>
      </c>
      <c r="R1" s="112" t="s">
        <v>26</v>
      </c>
      <c r="S1" s="112" t="s">
        <v>78</v>
      </c>
      <c r="T1" s="112" t="s">
        <v>79</v>
      </c>
      <c r="U1" s="112" t="s">
        <v>28</v>
      </c>
      <c r="V1" s="112" t="s">
        <v>48</v>
      </c>
      <c r="W1" s="112" t="s">
        <v>49</v>
      </c>
      <c r="X1" s="112" t="s">
        <v>50</v>
      </c>
      <c r="Y1" s="112" t="s">
        <v>33</v>
      </c>
      <c r="Z1" s="112" t="s">
        <v>51</v>
      </c>
      <c r="AA1" s="112" t="s">
        <v>136</v>
      </c>
      <c r="AB1" s="112" t="s">
        <v>52</v>
      </c>
      <c r="AC1" s="112" t="s">
        <v>34</v>
      </c>
      <c r="AD1" s="112" t="s">
        <v>36</v>
      </c>
      <c r="AE1" s="112" t="s">
        <v>37</v>
      </c>
      <c r="AF1" s="113" t="s">
        <v>76</v>
      </c>
    </row>
    <row r="2" spans="1:32">
      <c r="A2" s="109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LiFT Validate</vt:lpstr>
      <vt:lpstr>MiCARE Validate</vt:lpstr>
      <vt:lpstr>Cascade</vt:lpstr>
      <vt:lpstr>MiCARE Report Output</vt:lpstr>
      <vt:lpstr>LiFT Report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Emmanuel Kaunda</cp:lastModifiedBy>
  <dcterms:created xsi:type="dcterms:W3CDTF">2024-06-11T11:52:52Z</dcterms:created>
  <dcterms:modified xsi:type="dcterms:W3CDTF">2024-07-08T16:17:14Z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2024-06-11T11:56:19Z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92582f7a-aab9-468d-b448-39d1d6824715</vt:lpwstr>
  </property>
  <property fmtid="{D5CDD505-2E9C-101B-9397-08002B2CF9AE}" pid="8" name="MSIP_Label_ea60d57e-af5b-4752-ac57-3e4f28ca11dc_ContentBits">
    <vt:lpwstr>0</vt:lpwstr>
  </property>
  <property fmtid="{D5CDD505-2E9C-101B-9397-08002B2CF9AE}" pid="9" name="WorkbookGuid">
    <vt:lpwstr>e6a9fd01-27c1-4321-a28f-fa32cba71877</vt:lpwstr>
  </property>
</Properties>
</file>